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drawings/drawing4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SME" sheetId="1" r:id="rId1"/>
    <sheet name="Var. Matrículas Ed. Infantil" sheetId="4" r:id="rId2"/>
    <sheet name="Var. Matrículas Composição" sheetId="5" r:id="rId3"/>
    <sheet name="Censo" sheetId="2" r:id="rId4"/>
    <sheet name="Síntese" sheetId="3" r:id="rId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8" i="1" l="1"/>
  <c r="B69" i="1"/>
  <c r="N44" i="1" l="1"/>
  <c r="C48" i="1" l="1"/>
  <c r="C69" i="1"/>
  <c r="C55" i="1"/>
  <c r="G16" i="4"/>
  <c r="C43" i="4"/>
  <c r="C54" i="1"/>
  <c r="B54" i="1"/>
  <c r="M44" i="1"/>
  <c r="C11" i="5" l="1"/>
  <c r="B11" i="5"/>
  <c r="E21" i="3"/>
  <c r="D21" i="3"/>
  <c r="J21" i="3" s="1"/>
  <c r="I21" i="3"/>
  <c r="C21" i="3"/>
  <c r="B21" i="3"/>
  <c r="B42" i="4"/>
  <c r="B43" i="4"/>
  <c r="C53" i="1" l="1"/>
  <c r="B53" i="1"/>
  <c r="J49" i="1" l="1"/>
  <c r="M43" i="1"/>
  <c r="D11" i="5" l="1"/>
  <c r="B41" i="4"/>
  <c r="M42" i="1"/>
  <c r="M41" i="1" l="1"/>
  <c r="B20" i="3"/>
  <c r="C10" i="5"/>
  <c r="B10" i="5"/>
  <c r="B40" i="4"/>
  <c r="K47" i="1"/>
  <c r="K48" i="1" s="1"/>
  <c r="K46" i="1"/>
  <c r="J48" i="1"/>
  <c r="D47" i="1"/>
  <c r="E47" i="1"/>
  <c r="F47" i="1"/>
  <c r="F48" i="1" s="1"/>
  <c r="G47" i="1"/>
  <c r="G48" i="1" s="1"/>
  <c r="H47" i="1"/>
  <c r="I47" i="1"/>
  <c r="I48" i="1" s="1"/>
  <c r="J47" i="1"/>
  <c r="D46" i="1"/>
  <c r="E46" i="1"/>
  <c r="F46" i="1"/>
  <c r="G46" i="1"/>
  <c r="H46" i="1"/>
  <c r="H48" i="1" s="1"/>
  <c r="I46" i="1"/>
  <c r="J46" i="1"/>
  <c r="C47" i="1"/>
  <c r="B47" i="1"/>
  <c r="E48" i="1" l="1"/>
  <c r="D48" i="1"/>
  <c r="M40" i="1"/>
  <c r="B46" i="2" l="1"/>
  <c r="B36" i="2"/>
  <c r="B37" i="2"/>
  <c r="B38" i="2"/>
  <c r="B39" i="2"/>
  <c r="B40" i="2"/>
  <c r="B41" i="2"/>
  <c r="B42" i="2"/>
  <c r="B43" i="2"/>
  <c r="B44" i="2"/>
  <c r="C44" i="2" s="1"/>
  <c r="D44" i="2" s="1"/>
  <c r="B45" i="2"/>
  <c r="B35" i="2"/>
  <c r="C46" i="2" l="1"/>
  <c r="B39" i="4"/>
  <c r="C42" i="4" s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9" i="1"/>
  <c r="M38" i="1"/>
  <c r="E20" i="3" l="1"/>
  <c r="D20" i="3"/>
  <c r="J20" i="3" s="1"/>
  <c r="C20" i="3" l="1"/>
  <c r="B38" i="4" l="1"/>
  <c r="C41" i="4" s="1"/>
  <c r="I20" i="3" l="1"/>
  <c r="D10" i="5" l="1"/>
  <c r="B37" i="4"/>
  <c r="C40" i="4" l="1"/>
  <c r="G15" i="4"/>
  <c r="H15" i="4" s="1"/>
  <c r="N11" i="2"/>
  <c r="N25" i="2"/>
  <c r="N23" i="2"/>
  <c r="N10" i="2"/>
  <c r="N27" i="2" l="1"/>
  <c r="J16" i="2"/>
  <c r="J17" i="2"/>
  <c r="J18" i="2"/>
  <c r="J19" i="2"/>
  <c r="J25" i="2"/>
  <c r="J24" i="2"/>
  <c r="J23" i="2"/>
  <c r="J22" i="2"/>
  <c r="J21" i="2"/>
  <c r="J20" i="2"/>
  <c r="J6" i="2"/>
  <c r="L6" i="2" s="1"/>
  <c r="J7" i="2"/>
  <c r="J8" i="2"/>
  <c r="L8" i="2" s="1"/>
  <c r="J9" i="2"/>
  <c r="J10" i="2"/>
  <c r="L10" i="2" s="1"/>
  <c r="J11" i="2"/>
  <c r="J12" i="2"/>
  <c r="L12" i="2" s="1"/>
  <c r="L11" i="2" l="1"/>
  <c r="L7" i="2"/>
  <c r="L9" i="2"/>
  <c r="C46" i="1"/>
  <c r="E30" i="2" l="1"/>
  <c r="E31" i="2"/>
  <c r="E32" i="2"/>
  <c r="D26" i="2"/>
  <c r="B36" i="4" l="1"/>
  <c r="C39" i="4" s="1"/>
  <c r="A36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C38" i="4" s="1"/>
  <c r="B2" i="5"/>
  <c r="E10" i="5" s="1"/>
  <c r="C7" i="5"/>
  <c r="B7" i="5"/>
  <c r="B46" i="1"/>
  <c r="B48" i="1" s="1"/>
  <c r="C9" i="5"/>
  <c r="C8" i="5"/>
  <c r="C6" i="5"/>
  <c r="C5" i="5"/>
  <c r="C4" i="5"/>
  <c r="C3" i="5"/>
  <c r="C2" i="5"/>
  <c r="B9" i="5"/>
  <c r="B8" i="5"/>
  <c r="B6" i="5"/>
  <c r="B5" i="5"/>
  <c r="B4" i="5"/>
  <c r="B3" i="5"/>
  <c r="E9" i="5" l="1"/>
  <c r="C36" i="4"/>
  <c r="G14" i="4" s="1"/>
  <c r="C37" i="4"/>
  <c r="C8" i="4"/>
  <c r="D9" i="5" l="1"/>
  <c r="D7" i="5"/>
  <c r="D6" i="5"/>
  <c r="D5" i="5"/>
  <c r="D3" i="5"/>
  <c r="D2" i="5"/>
  <c r="B9" i="3"/>
  <c r="D8" i="5" l="1"/>
  <c r="D4" i="5"/>
  <c r="B3" i="4"/>
  <c r="A3" i="4"/>
  <c r="C35" i="4" l="1"/>
  <c r="C6" i="4"/>
  <c r="C34" i="4"/>
  <c r="H14" i="4" s="1"/>
  <c r="C33" i="4"/>
  <c r="C29" i="4"/>
  <c r="C22" i="4"/>
  <c r="C18" i="4"/>
  <c r="C14" i="4"/>
  <c r="C13" i="4"/>
  <c r="C9" i="4"/>
  <c r="C32" i="4"/>
  <c r="G13" i="4" s="1"/>
  <c r="C28" i="4"/>
  <c r="G12" i="4" s="1"/>
  <c r="C24" i="4"/>
  <c r="C20" i="4"/>
  <c r="G10" i="4" s="1"/>
  <c r="C16" i="4"/>
  <c r="G9" i="4" s="1"/>
  <c r="C12" i="4"/>
  <c r="G8" i="4" s="1"/>
  <c r="G7" i="4"/>
  <c r="I14" i="4" s="1"/>
  <c r="C31" i="4"/>
  <c r="C27" i="4"/>
  <c r="C23" i="4"/>
  <c r="C19" i="4"/>
  <c r="C15" i="4"/>
  <c r="C11" i="4"/>
  <c r="C7" i="4"/>
  <c r="C30" i="4"/>
  <c r="C26" i="4"/>
  <c r="C10" i="4"/>
  <c r="C25" i="4"/>
  <c r="C21" i="4"/>
  <c r="C17" i="4"/>
  <c r="B12" i="3"/>
  <c r="H4" i="3"/>
  <c r="H5" i="3" s="1"/>
  <c r="H6" i="3" s="1"/>
  <c r="H7" i="3" s="1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19" i="3" s="1"/>
  <c r="E13" i="3"/>
  <c r="D13" i="3"/>
  <c r="C13" i="3"/>
  <c r="B13" i="3"/>
  <c r="E19" i="3"/>
  <c r="E18" i="3"/>
  <c r="D19" i="3"/>
  <c r="J19" i="3" s="1"/>
  <c r="D18" i="3"/>
  <c r="J18" i="3" s="1"/>
  <c r="C19" i="3"/>
  <c r="C18" i="3"/>
  <c r="B19" i="3"/>
  <c r="B18" i="3"/>
  <c r="E17" i="3"/>
  <c r="D17" i="3"/>
  <c r="J17" i="3" s="1"/>
  <c r="C17" i="3"/>
  <c r="D26" i="3" s="1"/>
  <c r="B17" i="3"/>
  <c r="E16" i="3"/>
  <c r="D16" i="3"/>
  <c r="C16" i="3"/>
  <c r="B16" i="3"/>
  <c r="E15" i="3"/>
  <c r="D15" i="3"/>
  <c r="J15" i="3" s="1"/>
  <c r="C15" i="3"/>
  <c r="B15" i="3"/>
  <c r="E14" i="3"/>
  <c r="D14" i="3"/>
  <c r="C14" i="3"/>
  <c r="B14" i="3"/>
  <c r="E12" i="3"/>
  <c r="D12" i="3"/>
  <c r="J12" i="3" s="1"/>
  <c r="C12" i="3"/>
  <c r="E11" i="3"/>
  <c r="D11" i="3"/>
  <c r="C11" i="3"/>
  <c r="B11" i="3"/>
  <c r="C4" i="3"/>
  <c r="C5" i="3"/>
  <c r="C6" i="3"/>
  <c r="C7" i="3"/>
  <c r="C8" i="3"/>
  <c r="C9" i="3"/>
  <c r="C10" i="3"/>
  <c r="B4" i="3"/>
  <c r="B5" i="3"/>
  <c r="B6" i="3"/>
  <c r="B7" i="3"/>
  <c r="B8" i="3"/>
  <c r="B10" i="3"/>
  <c r="B3" i="3"/>
  <c r="C3" i="3"/>
  <c r="A4" i="3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J14" i="3" l="1"/>
  <c r="J16" i="3"/>
  <c r="J13" i="3"/>
  <c r="J11" i="3"/>
  <c r="I15" i="3"/>
  <c r="G18" i="4"/>
  <c r="G19" i="4" s="1"/>
  <c r="C26" i="3"/>
  <c r="B25" i="3"/>
  <c r="B26" i="3"/>
  <c r="B24" i="3"/>
  <c r="I14" i="3"/>
  <c r="I16" i="3"/>
  <c r="I13" i="3"/>
  <c r="H7" i="4"/>
  <c r="G11" i="4"/>
  <c r="H11" i="4" s="1"/>
  <c r="H13" i="4"/>
  <c r="H8" i="4"/>
  <c r="H9" i="4"/>
  <c r="H10" i="4"/>
  <c r="H12" i="4"/>
  <c r="D24" i="3"/>
  <c r="I8" i="3"/>
  <c r="I4" i="3"/>
  <c r="I3" i="3"/>
  <c r="C24" i="3"/>
  <c r="I17" i="3"/>
  <c r="C25" i="3"/>
  <c r="D25" i="3"/>
  <c r="I6" i="3"/>
  <c r="I10" i="3"/>
  <c r="I11" i="3"/>
  <c r="I12" i="3"/>
  <c r="I9" i="3"/>
  <c r="I5" i="3"/>
  <c r="I18" i="3"/>
  <c r="I7" i="3"/>
  <c r="I19" i="3"/>
  <c r="G25" i="2"/>
  <c r="G24" i="2"/>
  <c r="G23" i="2"/>
  <c r="G22" i="2"/>
  <c r="G21" i="2"/>
  <c r="G20" i="2"/>
  <c r="G19" i="2"/>
  <c r="G18" i="2"/>
  <c r="G17" i="2"/>
  <c r="G16" i="2"/>
  <c r="G15" i="2"/>
</calcChain>
</file>

<file path=xl/comments1.xml><?xml version="1.0" encoding="utf-8"?>
<comments xmlns="http://schemas.openxmlformats.org/spreadsheetml/2006/main">
  <authors>
    <author>Rafael Bianchini</author>
    <author>Rafael Bianchini Abreu Paiva</author>
  </authors>
  <commentList>
    <comment ref="A18" authorId="0">
      <text>
        <r>
          <rPr>
            <b/>
            <sz val="9"/>
            <color indexed="81"/>
            <rFont val="Segoe UI"/>
            <family val="2"/>
          </rPr>
          <t>Reorganização da Educação Infantil para 0 a 4 anos incompletos (até 2010, era de 0 a 3 anos). Fonte: http://portalsme.prefeitura.sp.gov.br/Documentos/demanda/Nota_tecnica_demanda_publicacao_2011.pdf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29" authorId="1">
      <text>
        <r>
          <rPr>
            <b/>
            <sz val="9"/>
            <color indexed="81"/>
            <rFont val="Tahoma"/>
            <family val="2"/>
          </rPr>
          <t>O dado de demanda é de janeiro de 2014, pois reflete melhor a sazonalidade de fim de ano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0" authorId="0">
      <text>
        <r>
          <rPr>
            <b/>
            <sz val="9"/>
            <color indexed="81"/>
            <rFont val="Segoe UI"/>
            <family val="2"/>
          </rPr>
          <t>Todas as escolas municipais passam a adotar Ensino Fundamental em 9 anos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69" authorId="1">
      <text>
        <r>
          <rPr>
            <b/>
            <sz val="9"/>
            <color indexed="81"/>
            <rFont val="Tahoma"/>
            <charset val="1"/>
          </rPr>
          <t>10/10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<sst xmlns="http://schemas.openxmlformats.org/spreadsheetml/2006/main" count="124" uniqueCount="88">
  <si>
    <t xml:space="preserve">Creche </t>
  </si>
  <si>
    <t xml:space="preserve">Pré-Escola </t>
  </si>
  <si>
    <t xml:space="preserve">Ens.Fund.I </t>
  </si>
  <si>
    <t xml:space="preserve">Ens.Fund.II </t>
  </si>
  <si>
    <t xml:space="preserve">EJA I </t>
  </si>
  <si>
    <t xml:space="preserve">EJA II </t>
  </si>
  <si>
    <t>Ens.Médio</t>
  </si>
  <si>
    <t>Matrículas</t>
  </si>
  <si>
    <t>Demanda</t>
  </si>
  <si>
    <t>Ed. Profissional</t>
  </si>
  <si>
    <t>Jun.07</t>
  </si>
  <si>
    <t>Dez.12</t>
  </si>
  <si>
    <t>Set.15</t>
  </si>
  <si>
    <t>Set.12</t>
  </si>
  <si>
    <t>Set.07</t>
  </si>
  <si>
    <t>Dez.07</t>
  </si>
  <si>
    <t>Mar.15</t>
  </si>
  <si>
    <t>Jun.15</t>
  </si>
  <si>
    <t>Mar.13</t>
  </si>
  <si>
    <t>Jun.13</t>
  </si>
  <si>
    <t>Set.13</t>
  </si>
  <si>
    <t>Mar.14</t>
  </si>
  <si>
    <t>Jun.14</t>
  </si>
  <si>
    <t>Set.14</t>
  </si>
  <si>
    <t>Dez.14</t>
  </si>
  <si>
    <t>Mar.08</t>
  </si>
  <si>
    <t>Jun.08</t>
  </si>
  <si>
    <t>Set.08</t>
  </si>
  <si>
    <t>Dependência
Administrativa</t>
  </si>
  <si>
    <t>Estadual</t>
  </si>
  <si>
    <t>Federal</t>
  </si>
  <si>
    <t>Municipal</t>
  </si>
  <si>
    <t>Convênio Municipal</t>
  </si>
  <si>
    <t>Particular</t>
  </si>
  <si>
    <t>TOTAL</t>
  </si>
  <si>
    <t>CRECHE</t>
  </si>
  <si>
    <t>PRÉ-ESCOLA</t>
  </si>
  <si>
    <t>2007*</t>
  </si>
  <si>
    <t>Dez.08</t>
  </si>
  <si>
    <t>Mar.09</t>
  </si>
  <si>
    <t>Jun.09</t>
  </si>
  <si>
    <t>Set.09</t>
  </si>
  <si>
    <t>Dez.09</t>
  </si>
  <si>
    <t>Mar.10</t>
  </si>
  <si>
    <t>Jun.10</t>
  </si>
  <si>
    <t>Set.10</t>
  </si>
  <si>
    <t>Dez.10</t>
  </si>
  <si>
    <t>Mar.11</t>
  </si>
  <si>
    <t>Jun.11</t>
  </si>
  <si>
    <t>Set.11</t>
  </si>
  <si>
    <t>Dez.11</t>
  </si>
  <si>
    <t>Mar.12</t>
  </si>
  <si>
    <t>Jun.12</t>
  </si>
  <si>
    <t>http://portal.sme.prefeitura.sp.gov.br/Main/Noticia/Visualizar/PortalSMESP/Demanda-Escolar</t>
  </si>
  <si>
    <t>Marta</t>
  </si>
  <si>
    <t>Serra/Kassab</t>
  </si>
  <si>
    <t>Haddad</t>
  </si>
  <si>
    <t>EI</t>
  </si>
  <si>
    <t>Creche</t>
  </si>
  <si>
    <t>Pré</t>
  </si>
  <si>
    <t>Criação de vagas</t>
  </si>
  <si>
    <t>Trimestre</t>
  </si>
  <si>
    <t>4 Trimestres</t>
  </si>
  <si>
    <t>Total</t>
  </si>
  <si>
    <t>Média diária</t>
  </si>
  <si>
    <t>Pré-escola</t>
  </si>
  <si>
    <t>Dez.15</t>
  </si>
  <si>
    <t>Variação de matrículas</t>
  </si>
  <si>
    <t>2013*</t>
  </si>
  <si>
    <t>Out.13*</t>
  </si>
  <si>
    <t>2014*</t>
  </si>
  <si>
    <t>Mar.16</t>
  </si>
  <si>
    <t>Meta</t>
  </si>
  <si>
    <t>Aumentar em 150 mil vagas em Ed. Infantil</t>
  </si>
  <si>
    <t>Universalizar pré-escola</t>
  </si>
  <si>
    <t>Atender demanda registrada em 1/1/2013 (94 mil p/ creches)</t>
  </si>
  <si>
    <t>http://jornalggn.com.br/noticia/contrariando-a-folha-de-100-metas-de-haddad-apenas-5-falham</t>
  </si>
  <si>
    <t>Jun.16</t>
  </si>
  <si>
    <t>EI (convênio + rede própria)</t>
  </si>
  <si>
    <t>Set.16</t>
  </si>
  <si>
    <t>Dez.16</t>
  </si>
  <si>
    <t>Var. Ed. Infantil</t>
  </si>
  <si>
    <t>% Meta</t>
  </si>
  <si>
    <t>Mar.17</t>
  </si>
  <si>
    <t>Jun.17</t>
  </si>
  <si>
    <t>Set.17</t>
  </si>
  <si>
    <t>Dória</t>
  </si>
  <si>
    <t>2017 (3T)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</si>
</sst>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-* #,##0_-;\-* #,##0_-;_-* &quot;-&quot;??_-;_-@_-"/>
    <numFmt numFmtId="165" formatCode="_(* #,##0_);_(* \(#,##0\);_(* &quot;-&quot;??_);_(@_)"/>
    <numFmt numFmtId="166" formatCode="0.0%"/>
    <numFmt numFmtId="167" formatCode="0.0"/>
    <numFmt numFmtId="168" formatCode="#,##0.0"/>
    <numFmt numFmtId="169" formatCode="_-* #,##0.0_-;\-* #,##0.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164" fontId="0" fillId="0" borderId="0" xfId="1" applyNumberFormat="1" applyFont="1"/>
    <xf numFmtId="3" fontId="0" fillId="0" borderId="0" xfId="1" applyNumberFormat="1" applyFont="1"/>
    <xf numFmtId="3" fontId="0" fillId="0" borderId="0" xfId="0" applyNumberFormat="1"/>
    <xf numFmtId="9" fontId="0" fillId="0" borderId="0" xfId="2" applyNumberFormat="1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165" fontId="0" fillId="0" borderId="1" xfId="1" applyNumberFormat="1" applyFont="1" applyBorder="1"/>
    <xf numFmtId="165" fontId="0" fillId="0" borderId="1" xfId="1" applyNumberFormat="1" applyFont="1" applyBorder="1" applyAlignment="1">
      <alignment horizontal="right"/>
    </xf>
    <xf numFmtId="165" fontId="0" fillId="0" borderId="1" xfId="1" applyNumberFormat="1" applyFont="1" applyFill="1" applyBorder="1"/>
    <xf numFmtId="0" fontId="0" fillId="0" borderId="1" xfId="0" applyBorder="1"/>
    <xf numFmtId="164" fontId="0" fillId="0" borderId="0" xfId="0" applyNumberFormat="1"/>
    <xf numFmtId="166" fontId="0" fillId="0" borderId="0" xfId="2" applyNumberFormat="1" applyFont="1"/>
    <xf numFmtId="0" fontId="3" fillId="0" borderId="0" xfId="3"/>
    <xf numFmtId="167" fontId="0" fillId="0" borderId="0" xfId="0" applyNumberFormat="1"/>
    <xf numFmtId="1" fontId="0" fillId="0" borderId="0" xfId="0" applyNumberFormat="1"/>
    <xf numFmtId="0" fontId="0" fillId="0" borderId="0" xfId="0" applyFill="1"/>
    <xf numFmtId="3" fontId="0" fillId="0" borderId="0" xfId="0" applyNumberFormat="1" applyFill="1"/>
    <xf numFmtId="168" fontId="0" fillId="0" borderId="0" xfId="0" applyNumberFormat="1"/>
    <xf numFmtId="169" fontId="0" fillId="0" borderId="0" xfId="1" applyNumberFormat="1" applyFont="1"/>
    <xf numFmtId="9" fontId="0" fillId="0" borderId="0" xfId="2" applyFont="1"/>
    <xf numFmtId="165" fontId="0" fillId="0" borderId="0" xfId="0" applyNumberFormat="1"/>
    <xf numFmtId="14" fontId="0" fillId="0" borderId="0" xfId="0" applyNumberFormat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4">
    <cellStyle name="Hiperlink" xfId="3" builtinId="8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Matrículas na rede municipal de São Paulo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SME!$B$2</c:f>
              <c:strCache>
                <c:ptCount val="1"/>
                <c:pt idx="0">
                  <c:v>Creche 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SME!$A$3:$A$42</c:f>
              <c:strCache>
                <c:ptCount val="40"/>
                <c:pt idx="0">
                  <c:v>Jun.07</c:v>
                </c:pt>
                <c:pt idx="1">
                  <c:v>Set.07</c:v>
                </c:pt>
                <c:pt idx="2">
                  <c:v>Dez.07</c:v>
                </c:pt>
                <c:pt idx="3">
                  <c:v>Mar.08</c:v>
                </c:pt>
                <c:pt idx="4">
                  <c:v>Jun.08</c:v>
                </c:pt>
                <c:pt idx="5">
                  <c:v>Set.08</c:v>
                </c:pt>
                <c:pt idx="6">
                  <c:v>Dez.08</c:v>
                </c:pt>
                <c:pt idx="7">
                  <c:v>Mar.09</c:v>
                </c:pt>
                <c:pt idx="8">
                  <c:v>Jun.09</c:v>
                </c:pt>
                <c:pt idx="9">
                  <c:v>Set.09</c:v>
                </c:pt>
                <c:pt idx="10">
                  <c:v>Dez.09</c:v>
                </c:pt>
                <c:pt idx="11">
                  <c:v>Mar.10</c:v>
                </c:pt>
                <c:pt idx="12">
                  <c:v>Jun.10</c:v>
                </c:pt>
                <c:pt idx="13">
                  <c:v>Set.10</c:v>
                </c:pt>
                <c:pt idx="14">
                  <c:v>Dez.10</c:v>
                </c:pt>
                <c:pt idx="15">
                  <c:v>Mar.11</c:v>
                </c:pt>
                <c:pt idx="16">
                  <c:v>Jun.11</c:v>
                </c:pt>
                <c:pt idx="17">
                  <c:v>Set.11</c:v>
                </c:pt>
                <c:pt idx="18">
                  <c:v>Dez.11</c:v>
                </c:pt>
                <c:pt idx="19">
                  <c:v>Mar.12</c:v>
                </c:pt>
                <c:pt idx="20">
                  <c:v>Jun.12</c:v>
                </c:pt>
                <c:pt idx="21">
                  <c:v>Set.12</c:v>
                </c:pt>
                <c:pt idx="22">
                  <c:v>Dez.12</c:v>
                </c:pt>
                <c:pt idx="23">
                  <c:v>Mar.13</c:v>
                </c:pt>
                <c:pt idx="24">
                  <c:v>Jun.13</c:v>
                </c:pt>
                <c:pt idx="25">
                  <c:v>Set.13</c:v>
                </c:pt>
                <c:pt idx="26">
                  <c:v>Out.13*</c:v>
                </c:pt>
                <c:pt idx="27">
                  <c:v>Mar.14</c:v>
                </c:pt>
                <c:pt idx="28">
                  <c:v>Jun.14</c:v>
                </c:pt>
                <c:pt idx="29">
                  <c:v>Set.14</c:v>
                </c:pt>
                <c:pt idx="30">
                  <c:v>Dez.14</c:v>
                </c:pt>
                <c:pt idx="31">
                  <c:v>Mar.15</c:v>
                </c:pt>
                <c:pt idx="32">
                  <c:v>Jun.15</c:v>
                </c:pt>
                <c:pt idx="33">
                  <c:v>Set.15</c:v>
                </c:pt>
                <c:pt idx="34">
                  <c:v>Dez.15</c:v>
                </c:pt>
                <c:pt idx="35">
                  <c:v>Mar.16</c:v>
                </c:pt>
                <c:pt idx="36">
                  <c:v>Jun.16</c:v>
                </c:pt>
                <c:pt idx="37">
                  <c:v>Set.16</c:v>
                </c:pt>
                <c:pt idx="38">
                  <c:v>Dez.16</c:v>
                </c:pt>
                <c:pt idx="39">
                  <c:v>Mar.17</c:v>
                </c:pt>
              </c:strCache>
            </c:strRef>
          </c:cat>
          <c:val>
            <c:numRef>
              <c:f>SME!$B$3:$B$42</c:f>
              <c:numCache>
                <c:formatCode>#,##0</c:formatCode>
                <c:ptCount val="40"/>
                <c:pt idx="0">
                  <c:v>78474</c:v>
                </c:pt>
                <c:pt idx="1">
                  <c:v>81054</c:v>
                </c:pt>
                <c:pt idx="2">
                  <c:v>83364</c:v>
                </c:pt>
                <c:pt idx="3">
                  <c:v>96217</c:v>
                </c:pt>
                <c:pt idx="4">
                  <c:v>101966</c:v>
                </c:pt>
                <c:pt idx="5">
                  <c:v>106519</c:v>
                </c:pt>
                <c:pt idx="6">
                  <c:v>109717</c:v>
                </c:pt>
                <c:pt idx="7">
                  <c:v>116167</c:v>
                </c:pt>
                <c:pt idx="8">
                  <c:v>119747</c:v>
                </c:pt>
                <c:pt idx="9">
                  <c:v>120902</c:v>
                </c:pt>
                <c:pt idx="10">
                  <c:v>123155</c:v>
                </c:pt>
                <c:pt idx="11">
                  <c:v>123485</c:v>
                </c:pt>
                <c:pt idx="12">
                  <c:v>127135</c:v>
                </c:pt>
                <c:pt idx="13">
                  <c:v>130705</c:v>
                </c:pt>
                <c:pt idx="14">
                  <c:v>130412</c:v>
                </c:pt>
                <c:pt idx="15">
                  <c:v>190691</c:v>
                </c:pt>
                <c:pt idx="16">
                  <c:v>193602</c:v>
                </c:pt>
                <c:pt idx="17">
                  <c:v>196291</c:v>
                </c:pt>
                <c:pt idx="18">
                  <c:v>195561</c:v>
                </c:pt>
                <c:pt idx="19">
                  <c:v>203509</c:v>
                </c:pt>
                <c:pt idx="20">
                  <c:v>207605</c:v>
                </c:pt>
                <c:pt idx="21">
                  <c:v>210599</c:v>
                </c:pt>
                <c:pt idx="22">
                  <c:v>214094</c:v>
                </c:pt>
                <c:pt idx="23">
                  <c:v>206900</c:v>
                </c:pt>
                <c:pt idx="24">
                  <c:v>211541</c:v>
                </c:pt>
                <c:pt idx="25">
                  <c:v>213275</c:v>
                </c:pt>
                <c:pt idx="26">
                  <c:v>213867</c:v>
                </c:pt>
                <c:pt idx="27">
                  <c:v>218062</c:v>
                </c:pt>
                <c:pt idx="28">
                  <c:v>222495</c:v>
                </c:pt>
                <c:pt idx="29">
                  <c:v>225806</c:v>
                </c:pt>
                <c:pt idx="30">
                  <c:v>228204</c:v>
                </c:pt>
                <c:pt idx="31">
                  <c:v>236505</c:v>
                </c:pt>
                <c:pt idx="32">
                  <c:v>240840</c:v>
                </c:pt>
                <c:pt idx="33">
                  <c:v>250303</c:v>
                </c:pt>
                <c:pt idx="34">
                  <c:v>260785</c:v>
                </c:pt>
                <c:pt idx="35">
                  <c:v>270540</c:v>
                </c:pt>
                <c:pt idx="36">
                  <c:v>277899</c:v>
                </c:pt>
                <c:pt idx="37">
                  <c:v>283556</c:v>
                </c:pt>
                <c:pt idx="38">
                  <c:v>284179</c:v>
                </c:pt>
                <c:pt idx="39">
                  <c:v>287122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5AF-490E-A5D2-96FE66BA8375}"/>
            </c:ext>
          </c:extLst>
        </c:ser>
        <c:ser>
          <c:idx val="1"/>
          <c:order val="1"/>
          <c:tx>
            <c:strRef>
              <c:f>SME!$C$2</c:f>
              <c:strCache>
                <c:ptCount val="1"/>
                <c:pt idx="0">
                  <c:v>Pré-Escola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SME!$A$3:$A$42</c:f>
              <c:strCache>
                <c:ptCount val="40"/>
                <c:pt idx="0">
                  <c:v>Jun.07</c:v>
                </c:pt>
                <c:pt idx="1">
                  <c:v>Set.07</c:v>
                </c:pt>
                <c:pt idx="2">
                  <c:v>Dez.07</c:v>
                </c:pt>
                <c:pt idx="3">
                  <c:v>Mar.08</c:v>
                </c:pt>
                <c:pt idx="4">
                  <c:v>Jun.08</c:v>
                </c:pt>
                <c:pt idx="5">
                  <c:v>Set.08</c:v>
                </c:pt>
                <c:pt idx="6">
                  <c:v>Dez.08</c:v>
                </c:pt>
                <c:pt idx="7">
                  <c:v>Mar.09</c:v>
                </c:pt>
                <c:pt idx="8">
                  <c:v>Jun.09</c:v>
                </c:pt>
                <c:pt idx="9">
                  <c:v>Set.09</c:v>
                </c:pt>
                <c:pt idx="10">
                  <c:v>Dez.09</c:v>
                </c:pt>
                <c:pt idx="11">
                  <c:v>Mar.10</c:v>
                </c:pt>
                <c:pt idx="12">
                  <c:v>Jun.10</c:v>
                </c:pt>
                <c:pt idx="13">
                  <c:v>Set.10</c:v>
                </c:pt>
                <c:pt idx="14">
                  <c:v>Dez.10</c:v>
                </c:pt>
                <c:pt idx="15">
                  <c:v>Mar.11</c:v>
                </c:pt>
                <c:pt idx="16">
                  <c:v>Jun.11</c:v>
                </c:pt>
                <c:pt idx="17">
                  <c:v>Set.11</c:v>
                </c:pt>
                <c:pt idx="18">
                  <c:v>Dez.11</c:v>
                </c:pt>
                <c:pt idx="19">
                  <c:v>Mar.12</c:v>
                </c:pt>
                <c:pt idx="20">
                  <c:v>Jun.12</c:v>
                </c:pt>
                <c:pt idx="21">
                  <c:v>Set.12</c:v>
                </c:pt>
                <c:pt idx="22">
                  <c:v>Dez.12</c:v>
                </c:pt>
                <c:pt idx="23">
                  <c:v>Mar.13</c:v>
                </c:pt>
                <c:pt idx="24">
                  <c:v>Jun.13</c:v>
                </c:pt>
                <c:pt idx="25">
                  <c:v>Set.13</c:v>
                </c:pt>
                <c:pt idx="26">
                  <c:v>Out.13*</c:v>
                </c:pt>
                <c:pt idx="27">
                  <c:v>Mar.14</c:v>
                </c:pt>
                <c:pt idx="28">
                  <c:v>Jun.14</c:v>
                </c:pt>
                <c:pt idx="29">
                  <c:v>Set.14</c:v>
                </c:pt>
                <c:pt idx="30">
                  <c:v>Dez.14</c:v>
                </c:pt>
                <c:pt idx="31">
                  <c:v>Mar.15</c:v>
                </c:pt>
                <c:pt idx="32">
                  <c:v>Jun.15</c:v>
                </c:pt>
                <c:pt idx="33">
                  <c:v>Set.15</c:v>
                </c:pt>
                <c:pt idx="34">
                  <c:v>Dez.15</c:v>
                </c:pt>
                <c:pt idx="35">
                  <c:v>Mar.16</c:v>
                </c:pt>
                <c:pt idx="36">
                  <c:v>Jun.16</c:v>
                </c:pt>
                <c:pt idx="37">
                  <c:v>Set.16</c:v>
                </c:pt>
                <c:pt idx="38">
                  <c:v>Dez.16</c:v>
                </c:pt>
                <c:pt idx="39">
                  <c:v>Mar.17</c:v>
                </c:pt>
              </c:strCache>
            </c:strRef>
          </c:cat>
          <c:val>
            <c:numRef>
              <c:f>SME!$C$3:$C$42</c:f>
              <c:numCache>
                <c:formatCode>#,##0</c:formatCode>
                <c:ptCount val="40"/>
                <c:pt idx="0">
                  <c:v>326471</c:v>
                </c:pt>
                <c:pt idx="1">
                  <c:v>325788</c:v>
                </c:pt>
                <c:pt idx="2">
                  <c:v>324512</c:v>
                </c:pt>
                <c:pt idx="3">
                  <c:v>309626</c:v>
                </c:pt>
                <c:pt idx="4">
                  <c:v>316453</c:v>
                </c:pt>
                <c:pt idx="5">
                  <c:v>318567</c:v>
                </c:pt>
                <c:pt idx="6">
                  <c:v>317907</c:v>
                </c:pt>
                <c:pt idx="7">
                  <c:v>308045</c:v>
                </c:pt>
                <c:pt idx="8">
                  <c:v>310167</c:v>
                </c:pt>
                <c:pt idx="9">
                  <c:v>309086</c:v>
                </c:pt>
                <c:pt idx="10">
                  <c:v>309334</c:v>
                </c:pt>
                <c:pt idx="11">
                  <c:v>285832</c:v>
                </c:pt>
                <c:pt idx="12">
                  <c:v>289632</c:v>
                </c:pt>
                <c:pt idx="13">
                  <c:v>290054</c:v>
                </c:pt>
                <c:pt idx="14">
                  <c:v>288403</c:v>
                </c:pt>
                <c:pt idx="15">
                  <c:v>186162</c:v>
                </c:pt>
                <c:pt idx="16">
                  <c:v>185792</c:v>
                </c:pt>
                <c:pt idx="17">
                  <c:v>184912</c:v>
                </c:pt>
                <c:pt idx="18">
                  <c:v>185134</c:v>
                </c:pt>
                <c:pt idx="19">
                  <c:v>184430</c:v>
                </c:pt>
                <c:pt idx="20">
                  <c:v>184700</c:v>
                </c:pt>
                <c:pt idx="21">
                  <c:v>183657</c:v>
                </c:pt>
                <c:pt idx="22">
                  <c:v>183257</c:v>
                </c:pt>
                <c:pt idx="23">
                  <c:v>199585</c:v>
                </c:pt>
                <c:pt idx="24">
                  <c:v>201581</c:v>
                </c:pt>
                <c:pt idx="25">
                  <c:v>201377</c:v>
                </c:pt>
                <c:pt idx="26">
                  <c:v>201129</c:v>
                </c:pt>
                <c:pt idx="27">
                  <c:v>203293</c:v>
                </c:pt>
                <c:pt idx="28">
                  <c:v>203961</c:v>
                </c:pt>
                <c:pt idx="29">
                  <c:v>203415</c:v>
                </c:pt>
                <c:pt idx="30">
                  <c:v>202294</c:v>
                </c:pt>
                <c:pt idx="31">
                  <c:v>204510</c:v>
                </c:pt>
                <c:pt idx="32">
                  <c:v>204715</c:v>
                </c:pt>
                <c:pt idx="33">
                  <c:v>205099</c:v>
                </c:pt>
                <c:pt idx="34">
                  <c:v>204513</c:v>
                </c:pt>
                <c:pt idx="35">
                  <c:v>214158</c:v>
                </c:pt>
                <c:pt idx="36">
                  <c:v>215116</c:v>
                </c:pt>
                <c:pt idx="37">
                  <c:v>215373</c:v>
                </c:pt>
                <c:pt idx="38">
                  <c:v>215049</c:v>
                </c:pt>
                <c:pt idx="39">
                  <c:v>219451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5AF-490E-A5D2-96FE66BA8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99033856"/>
        <c:axId val="99035392"/>
      </c:barChart>
      <c:lineChart>
        <c:grouping val="standard"/>
        <c:varyColors val="0"/>
        <c:ser>
          <c:idx val="2"/>
          <c:order val="2"/>
          <c:tx>
            <c:strRef>
              <c:f>SME!$D$2</c:f>
              <c:strCache>
                <c:ptCount val="1"/>
                <c:pt idx="0">
                  <c:v>Ens.Fund.I 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SME!$A$3:$A$38</c:f>
              <c:strCache>
                <c:ptCount val="36"/>
                <c:pt idx="0">
                  <c:v>Jun.07</c:v>
                </c:pt>
                <c:pt idx="1">
                  <c:v>Set.07</c:v>
                </c:pt>
                <c:pt idx="2">
                  <c:v>Dez.07</c:v>
                </c:pt>
                <c:pt idx="3">
                  <c:v>Mar.08</c:v>
                </c:pt>
                <c:pt idx="4">
                  <c:v>Jun.08</c:v>
                </c:pt>
                <c:pt idx="5">
                  <c:v>Set.08</c:v>
                </c:pt>
                <c:pt idx="6">
                  <c:v>Dez.08</c:v>
                </c:pt>
                <c:pt idx="7">
                  <c:v>Mar.09</c:v>
                </c:pt>
                <c:pt idx="8">
                  <c:v>Jun.09</c:v>
                </c:pt>
                <c:pt idx="9">
                  <c:v>Set.09</c:v>
                </c:pt>
                <c:pt idx="10">
                  <c:v>Dez.09</c:v>
                </c:pt>
                <c:pt idx="11">
                  <c:v>Mar.10</c:v>
                </c:pt>
                <c:pt idx="12">
                  <c:v>Jun.10</c:v>
                </c:pt>
                <c:pt idx="13">
                  <c:v>Set.10</c:v>
                </c:pt>
                <c:pt idx="14">
                  <c:v>Dez.10</c:v>
                </c:pt>
                <c:pt idx="15">
                  <c:v>Mar.11</c:v>
                </c:pt>
                <c:pt idx="16">
                  <c:v>Jun.11</c:v>
                </c:pt>
                <c:pt idx="17">
                  <c:v>Set.11</c:v>
                </c:pt>
                <c:pt idx="18">
                  <c:v>Dez.11</c:v>
                </c:pt>
                <c:pt idx="19">
                  <c:v>Mar.12</c:v>
                </c:pt>
                <c:pt idx="20">
                  <c:v>Jun.12</c:v>
                </c:pt>
                <c:pt idx="21">
                  <c:v>Set.12</c:v>
                </c:pt>
                <c:pt idx="22">
                  <c:v>Dez.12</c:v>
                </c:pt>
                <c:pt idx="23">
                  <c:v>Mar.13</c:v>
                </c:pt>
                <c:pt idx="24">
                  <c:v>Jun.13</c:v>
                </c:pt>
                <c:pt idx="25">
                  <c:v>Set.13</c:v>
                </c:pt>
                <c:pt idx="26">
                  <c:v>Out.13*</c:v>
                </c:pt>
                <c:pt idx="27">
                  <c:v>Mar.14</c:v>
                </c:pt>
                <c:pt idx="28">
                  <c:v>Jun.14</c:v>
                </c:pt>
                <c:pt idx="29">
                  <c:v>Set.14</c:v>
                </c:pt>
                <c:pt idx="30">
                  <c:v>Dez.14</c:v>
                </c:pt>
                <c:pt idx="31">
                  <c:v>Mar.15</c:v>
                </c:pt>
                <c:pt idx="32">
                  <c:v>Jun.15</c:v>
                </c:pt>
                <c:pt idx="33">
                  <c:v>Set.15</c:v>
                </c:pt>
                <c:pt idx="34">
                  <c:v>Dez.15</c:v>
                </c:pt>
                <c:pt idx="35">
                  <c:v>Mar.16</c:v>
                </c:pt>
              </c:strCache>
            </c:strRef>
          </c:cat>
          <c:val>
            <c:numRef>
              <c:f>SME!$D$3:$D$42</c:f>
              <c:numCache>
                <c:formatCode>#,##0</c:formatCode>
                <c:ptCount val="40"/>
                <c:pt idx="0">
                  <c:v>275234</c:v>
                </c:pt>
                <c:pt idx="1">
                  <c:v>274913</c:v>
                </c:pt>
                <c:pt idx="2">
                  <c:v>273187</c:v>
                </c:pt>
                <c:pt idx="3">
                  <c:v>265634</c:v>
                </c:pt>
                <c:pt idx="4">
                  <c:v>265731</c:v>
                </c:pt>
                <c:pt idx="5">
                  <c:v>264818</c:v>
                </c:pt>
                <c:pt idx="6">
                  <c:v>262481</c:v>
                </c:pt>
                <c:pt idx="7">
                  <c:v>245918</c:v>
                </c:pt>
                <c:pt idx="8">
                  <c:v>247955</c:v>
                </c:pt>
                <c:pt idx="9">
                  <c:v>247814</c:v>
                </c:pt>
                <c:pt idx="10">
                  <c:v>246029</c:v>
                </c:pt>
                <c:pt idx="11">
                  <c:v>234697</c:v>
                </c:pt>
                <c:pt idx="12">
                  <c:v>234844</c:v>
                </c:pt>
                <c:pt idx="13">
                  <c:v>234047</c:v>
                </c:pt>
                <c:pt idx="14">
                  <c:v>232194</c:v>
                </c:pt>
                <c:pt idx="15">
                  <c:v>215577</c:v>
                </c:pt>
                <c:pt idx="16">
                  <c:v>216518</c:v>
                </c:pt>
                <c:pt idx="17">
                  <c:v>216027</c:v>
                </c:pt>
                <c:pt idx="18">
                  <c:v>214510</c:v>
                </c:pt>
                <c:pt idx="19">
                  <c:v>209323</c:v>
                </c:pt>
                <c:pt idx="20">
                  <c:v>211648</c:v>
                </c:pt>
                <c:pt idx="21">
                  <c:v>211655</c:v>
                </c:pt>
                <c:pt idx="22">
                  <c:v>211072</c:v>
                </c:pt>
                <c:pt idx="23">
                  <c:v>205589</c:v>
                </c:pt>
                <c:pt idx="24">
                  <c:v>207420</c:v>
                </c:pt>
                <c:pt idx="25">
                  <c:v>206779</c:v>
                </c:pt>
                <c:pt idx="26">
                  <c:v>206154</c:v>
                </c:pt>
                <c:pt idx="27">
                  <c:v>249554</c:v>
                </c:pt>
                <c:pt idx="28">
                  <c:v>249803</c:v>
                </c:pt>
                <c:pt idx="29">
                  <c:v>248704</c:v>
                </c:pt>
                <c:pt idx="30">
                  <c:v>245726</c:v>
                </c:pt>
                <c:pt idx="31">
                  <c:v>246803</c:v>
                </c:pt>
                <c:pt idx="32">
                  <c:v>247019</c:v>
                </c:pt>
                <c:pt idx="33">
                  <c:v>246913</c:v>
                </c:pt>
                <c:pt idx="34">
                  <c:v>245151</c:v>
                </c:pt>
                <c:pt idx="35">
                  <c:v>247442</c:v>
                </c:pt>
                <c:pt idx="36">
                  <c:v>247385</c:v>
                </c:pt>
                <c:pt idx="37">
                  <c:v>246961</c:v>
                </c:pt>
                <c:pt idx="38">
                  <c:v>245533</c:v>
                </c:pt>
                <c:pt idx="39">
                  <c:v>248859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D5AF-490E-A5D2-96FE66BA8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033856"/>
        <c:axId val="99035392"/>
      </c:lineChart>
      <c:catAx>
        <c:axId val="9903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sz="700"/>
            </a:pPr>
            <a:endParaRPr lang="es-ES"/>
          </a:p>
        </c:txPr>
        <c:crossAx val="99035392"/>
        <c:crosses val="autoZero"/>
        <c:auto val="1"/>
        <c:lblAlgn val="ctr"/>
        <c:lblOffset val="100"/>
        <c:noMultiLvlLbl val="0"/>
      </c:catAx>
      <c:valAx>
        <c:axId val="99035392"/>
        <c:scaling>
          <c:orientation val="minMax"/>
          <c:max val="6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99033856"/>
        <c:crosses val="autoZero"/>
        <c:crossBetween val="between"/>
        <c:majorUnit val="10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Matrículas em creches municipais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Matrículas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SME!$B$18:$B$44</c:f>
              <c:numCache>
                <c:formatCode>#,##0</c:formatCode>
                <c:ptCount val="27"/>
                <c:pt idx="0">
                  <c:v>190691</c:v>
                </c:pt>
                <c:pt idx="1">
                  <c:v>193602</c:v>
                </c:pt>
                <c:pt idx="2">
                  <c:v>196291</c:v>
                </c:pt>
                <c:pt idx="3">
                  <c:v>195561</c:v>
                </c:pt>
                <c:pt idx="4">
                  <c:v>203509</c:v>
                </c:pt>
                <c:pt idx="5">
                  <c:v>207605</c:v>
                </c:pt>
                <c:pt idx="6">
                  <c:v>210599</c:v>
                </c:pt>
                <c:pt idx="7">
                  <c:v>214094</c:v>
                </c:pt>
                <c:pt idx="8">
                  <c:v>206900</c:v>
                </c:pt>
                <c:pt idx="9">
                  <c:v>211541</c:v>
                </c:pt>
                <c:pt idx="10">
                  <c:v>213275</c:v>
                </c:pt>
                <c:pt idx="11">
                  <c:v>213867</c:v>
                </c:pt>
                <c:pt idx="12">
                  <c:v>218062</c:v>
                </c:pt>
                <c:pt idx="13">
                  <c:v>222495</c:v>
                </c:pt>
                <c:pt idx="14">
                  <c:v>225806</c:v>
                </c:pt>
                <c:pt idx="15">
                  <c:v>228204</c:v>
                </c:pt>
                <c:pt idx="16">
                  <c:v>236505</c:v>
                </c:pt>
                <c:pt idx="17">
                  <c:v>240840</c:v>
                </c:pt>
                <c:pt idx="18">
                  <c:v>250303</c:v>
                </c:pt>
                <c:pt idx="19">
                  <c:v>260785</c:v>
                </c:pt>
                <c:pt idx="20">
                  <c:v>270540</c:v>
                </c:pt>
                <c:pt idx="21">
                  <c:v>277899</c:v>
                </c:pt>
                <c:pt idx="22">
                  <c:v>283556</c:v>
                </c:pt>
                <c:pt idx="23">
                  <c:v>284179</c:v>
                </c:pt>
                <c:pt idx="24">
                  <c:v>287122</c:v>
                </c:pt>
                <c:pt idx="25">
                  <c:v>288294</c:v>
                </c:pt>
                <c:pt idx="26">
                  <c:v>289962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B9B-4C17-8326-393A4D791450}"/>
            </c:ext>
          </c:extLst>
        </c:ser>
        <c:ser>
          <c:idx val="1"/>
          <c:order val="1"/>
          <c:tx>
            <c:v>Demanda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SME!$J$18:$J$44</c:f>
              <c:numCache>
                <c:formatCode>#,##0</c:formatCode>
                <c:ptCount val="27"/>
                <c:pt idx="0">
                  <c:v>127651</c:v>
                </c:pt>
                <c:pt idx="1">
                  <c:v>147027</c:v>
                </c:pt>
                <c:pt idx="2">
                  <c:v>174168</c:v>
                </c:pt>
                <c:pt idx="3">
                  <c:v>97751</c:v>
                </c:pt>
                <c:pt idx="4">
                  <c:v>123560</c:v>
                </c:pt>
                <c:pt idx="5">
                  <c:v>145221</c:v>
                </c:pt>
                <c:pt idx="6">
                  <c:v>170858</c:v>
                </c:pt>
                <c:pt idx="7">
                  <c:v>93814</c:v>
                </c:pt>
                <c:pt idx="8">
                  <c:v>103309</c:v>
                </c:pt>
                <c:pt idx="9">
                  <c:v>127361</c:v>
                </c:pt>
                <c:pt idx="10">
                  <c:v>156982</c:v>
                </c:pt>
                <c:pt idx="11">
                  <c:v>90429</c:v>
                </c:pt>
                <c:pt idx="12">
                  <c:v>110639</c:v>
                </c:pt>
                <c:pt idx="13">
                  <c:v>128519</c:v>
                </c:pt>
                <c:pt idx="14">
                  <c:v>160495</c:v>
                </c:pt>
                <c:pt idx="15">
                  <c:v>94191</c:v>
                </c:pt>
                <c:pt idx="16">
                  <c:v>105967</c:v>
                </c:pt>
                <c:pt idx="17">
                  <c:v>124741</c:v>
                </c:pt>
                <c:pt idx="18">
                  <c:v>145864</c:v>
                </c:pt>
                <c:pt idx="19">
                  <c:v>75194</c:v>
                </c:pt>
                <c:pt idx="20">
                  <c:v>88356</c:v>
                </c:pt>
                <c:pt idx="21">
                  <c:v>103496</c:v>
                </c:pt>
                <c:pt idx="22">
                  <c:v>133005</c:v>
                </c:pt>
                <c:pt idx="23">
                  <c:v>65040</c:v>
                </c:pt>
                <c:pt idx="24">
                  <c:v>87906</c:v>
                </c:pt>
                <c:pt idx="25">
                  <c:v>104268</c:v>
                </c:pt>
                <c:pt idx="26" formatCode="_-* #,##0_-;\-* #,##0_-;_-* &quot;-&quot;??_-;_-@_-">
                  <c:v>132365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DB9B-4C17-8326-393A4D791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095296"/>
        <c:axId val="99096832"/>
      </c:lineChart>
      <c:catAx>
        <c:axId val="99095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99096832"/>
        <c:crosses val="autoZero"/>
        <c:auto val="1"/>
        <c:lblAlgn val="ctr"/>
        <c:lblOffset val="100"/>
        <c:noMultiLvlLbl val="0"/>
      </c:catAx>
      <c:valAx>
        <c:axId val="99096832"/>
        <c:scaling>
          <c:orientation val="minMax"/>
          <c:max val="30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99095296"/>
        <c:crosses val="autoZero"/>
        <c:crossBetween val="between"/>
        <c:majorUnit val="60000"/>
      </c:valAx>
      <c:spPr>
        <a:noFill/>
        <a:ln>
          <a:noFill/>
        </a:ln>
        <a:effectLst/>
      </c:spPr>
    </c:plotArea>
    <c:legend>
      <c:legendPos val="b"/>
      <c:layout/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en-US" sz="1200"/>
              <a:t>Matrículas em pré-escolas municipais 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Matrículas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SME!$C$18:$C$44</c:f>
              <c:numCache>
                <c:formatCode>#,##0</c:formatCode>
                <c:ptCount val="27"/>
                <c:pt idx="0">
                  <c:v>186162</c:v>
                </c:pt>
                <c:pt idx="1">
                  <c:v>185792</c:v>
                </c:pt>
                <c:pt idx="2">
                  <c:v>184912</c:v>
                </c:pt>
                <c:pt idx="3">
                  <c:v>185134</c:v>
                </c:pt>
                <c:pt idx="4">
                  <c:v>184430</c:v>
                </c:pt>
                <c:pt idx="5">
                  <c:v>184700</c:v>
                </c:pt>
                <c:pt idx="6">
                  <c:v>183657</c:v>
                </c:pt>
                <c:pt idx="7">
                  <c:v>183257</c:v>
                </c:pt>
                <c:pt idx="8">
                  <c:v>199585</c:v>
                </c:pt>
                <c:pt idx="9">
                  <c:v>201581</c:v>
                </c:pt>
                <c:pt idx="10">
                  <c:v>201377</c:v>
                </c:pt>
                <c:pt idx="11">
                  <c:v>201129</c:v>
                </c:pt>
                <c:pt idx="12">
                  <c:v>203293</c:v>
                </c:pt>
                <c:pt idx="13">
                  <c:v>203961</c:v>
                </c:pt>
                <c:pt idx="14">
                  <c:v>203415</c:v>
                </c:pt>
                <c:pt idx="15">
                  <c:v>202294</c:v>
                </c:pt>
                <c:pt idx="16">
                  <c:v>204510</c:v>
                </c:pt>
                <c:pt idx="17">
                  <c:v>204715</c:v>
                </c:pt>
                <c:pt idx="18">
                  <c:v>205099</c:v>
                </c:pt>
                <c:pt idx="19">
                  <c:v>204513</c:v>
                </c:pt>
                <c:pt idx="20">
                  <c:v>214158</c:v>
                </c:pt>
                <c:pt idx="21">
                  <c:v>215116</c:v>
                </c:pt>
                <c:pt idx="22">
                  <c:v>215373</c:v>
                </c:pt>
                <c:pt idx="23">
                  <c:v>215049</c:v>
                </c:pt>
                <c:pt idx="24">
                  <c:v>219451</c:v>
                </c:pt>
                <c:pt idx="25">
                  <c:v>220175</c:v>
                </c:pt>
                <c:pt idx="26">
                  <c:v>219383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92E-4081-9B82-59F2C3FCA2AF}"/>
            </c:ext>
          </c:extLst>
        </c:ser>
        <c:ser>
          <c:idx val="0"/>
          <c:order val="1"/>
          <c:tx>
            <c:v>Demanda</c:v>
          </c:tx>
          <c:spPr>
            <a:ln w="31750">
              <a:solidFill>
                <a:srgbClr val="0070C0"/>
              </a:solidFill>
            </a:ln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SME!$K$18:$K$44</c:f>
              <c:numCache>
                <c:formatCode>#,##0</c:formatCode>
                <c:ptCount val="27"/>
                <c:pt idx="0">
                  <c:v>14839</c:v>
                </c:pt>
                <c:pt idx="1">
                  <c:v>13314</c:v>
                </c:pt>
                <c:pt idx="2">
                  <c:v>12040</c:v>
                </c:pt>
                <c:pt idx="3">
                  <c:v>8453</c:v>
                </c:pt>
                <c:pt idx="4">
                  <c:v>7474</c:v>
                </c:pt>
                <c:pt idx="5">
                  <c:v>5775</c:v>
                </c:pt>
                <c:pt idx="6">
                  <c:v>5286</c:v>
                </c:pt>
                <c:pt idx="7">
                  <c:v>2346</c:v>
                </c:pt>
                <c:pt idx="8">
                  <c:v>19343</c:v>
                </c:pt>
                <c:pt idx="9">
                  <c:v>15879</c:v>
                </c:pt>
                <c:pt idx="10">
                  <c:v>14573</c:v>
                </c:pt>
                <c:pt idx="11">
                  <c:v>23130</c:v>
                </c:pt>
                <c:pt idx="12">
                  <c:v>16418</c:v>
                </c:pt>
                <c:pt idx="13">
                  <c:v>13567</c:v>
                </c:pt>
                <c:pt idx="14">
                  <c:v>12082</c:v>
                </c:pt>
                <c:pt idx="15">
                  <c:v>5625</c:v>
                </c:pt>
                <c:pt idx="16">
                  <c:v>12686</c:v>
                </c:pt>
                <c:pt idx="17">
                  <c:v>10780</c:v>
                </c:pt>
                <c:pt idx="18">
                  <c:v>10003</c:v>
                </c:pt>
                <c:pt idx="19">
                  <c:v>3595</c:v>
                </c:pt>
                <c:pt idx="20">
                  <c:v>6439</c:v>
                </c:pt>
                <c:pt idx="21">
                  <c:v>3434</c:v>
                </c:pt>
                <c:pt idx="22">
                  <c:v>2022</c:v>
                </c:pt>
                <c:pt idx="23">
                  <c:v>1269</c:v>
                </c:pt>
                <c:pt idx="24">
                  <c:v>4352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92E-4081-9B82-59F2C3FCA2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131392"/>
        <c:axId val="99132928"/>
      </c:lineChart>
      <c:catAx>
        <c:axId val="9913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99132928"/>
        <c:crosses val="autoZero"/>
        <c:auto val="1"/>
        <c:lblAlgn val="ctr"/>
        <c:lblOffset val="100"/>
        <c:noMultiLvlLbl val="0"/>
      </c:catAx>
      <c:valAx>
        <c:axId val="99132928"/>
        <c:scaling>
          <c:orientation val="minMax"/>
          <c:max val="25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99131392"/>
        <c:crosses val="autoZero"/>
        <c:crossBetween val="between"/>
        <c:majorUnit val="5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PMSP: variação no número de matrículas da rede municipal de educação infantil até</a:t>
            </a:r>
            <a:r>
              <a:rPr lang="pt-BR" baseline="0"/>
              <a:t> 30/09</a:t>
            </a:r>
            <a:endParaRPr lang="pt-BR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SME!$A$53</c:f>
              <c:strCache>
                <c:ptCount val="1"/>
                <c:pt idx="0">
                  <c:v>2016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SME!$B$52:$C$52</c:f>
              <c:strCache>
                <c:ptCount val="2"/>
                <c:pt idx="0">
                  <c:v>Creche</c:v>
                </c:pt>
                <c:pt idx="1">
                  <c:v>Pré-escola</c:v>
                </c:pt>
              </c:strCache>
            </c:strRef>
          </c:cat>
          <c:val>
            <c:numRef>
              <c:f>SME!$B$53:$C$53</c:f>
              <c:numCache>
                <c:formatCode>_-* #,##0_-;\-* #,##0_-;_-* "-"??_-;_-@_-</c:formatCode>
                <c:ptCount val="2"/>
                <c:pt idx="0">
                  <c:v>22771</c:v>
                </c:pt>
                <c:pt idx="1">
                  <c:v>10860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BCD-433C-B92C-F67ECF4DC4EF}"/>
            </c:ext>
          </c:extLst>
        </c:ser>
        <c:ser>
          <c:idx val="1"/>
          <c:order val="1"/>
          <c:tx>
            <c:strRef>
              <c:f>SME!$A$54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rgbClr val="0070C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SME!$B$52:$C$52</c:f>
              <c:strCache>
                <c:ptCount val="2"/>
                <c:pt idx="0">
                  <c:v>Creche</c:v>
                </c:pt>
                <c:pt idx="1">
                  <c:v>Pré-escola</c:v>
                </c:pt>
              </c:strCache>
            </c:strRef>
          </c:cat>
          <c:val>
            <c:numRef>
              <c:f>SME!$B$54:$C$54</c:f>
              <c:numCache>
                <c:formatCode>_-* #,##0_-;\-* #,##0_-;_-* "-"??_-;_-@_-</c:formatCode>
                <c:ptCount val="2"/>
                <c:pt idx="0">
                  <c:v>5783</c:v>
                </c:pt>
                <c:pt idx="1">
                  <c:v>4334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BCD-433C-B92C-F67ECF4DC4E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2128640"/>
        <c:axId val="102130432"/>
      </c:barChart>
      <c:catAx>
        <c:axId val="102128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102130432"/>
        <c:crosses val="autoZero"/>
        <c:auto val="1"/>
        <c:lblAlgn val="ctr"/>
        <c:lblOffset val="100"/>
        <c:noMultiLvlLbl val="0"/>
      </c:catAx>
      <c:valAx>
        <c:axId val="102130432"/>
        <c:scaling>
          <c:orientation val="minMax"/>
        </c:scaling>
        <c:delete val="1"/>
        <c:axPos val="l"/>
        <c:numFmt formatCode="_-* #,##0_-;\-* #,##0_-;_-* &quot;-&quot;??_-;_-@_-" sourceLinked="1"/>
        <c:majorTickMark val="none"/>
        <c:minorTickMark val="none"/>
        <c:tickLblPos val="nextTo"/>
        <c:crossAx val="102128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 i="0">
          <a:solidFill>
            <a:schemeClr val="tx1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Variação no número de matrículas da rede municipal e educação</a:t>
            </a:r>
            <a:r>
              <a:rPr lang="pt-BR" baseline="0"/>
              <a:t> infantil</a:t>
            </a:r>
            <a:r>
              <a:rPr lang="pt-BR"/>
              <a:t> nos 3 primeiros trimestres de mandato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SME!$A$68</c:f>
              <c:strCache>
                <c:ptCount val="1"/>
                <c:pt idx="0">
                  <c:v>Haddad</c:v>
                </c:pt>
              </c:strCache>
            </c:strRef>
          </c:tx>
          <c:spPr>
            <a:solidFill>
              <a:srgbClr val="C00000"/>
            </a:solidFill>
          </c:spPr>
          <c:invertIfNegative val="0"/>
          <c:val>
            <c:numRef>
              <c:f>SME!$B$68</c:f>
              <c:numCache>
                <c:formatCode>#,##0</c:formatCode>
                <c:ptCount val="1"/>
                <c:pt idx="0">
                  <c:v>17301</c:v>
                </c:pt>
              </c:numCache>
            </c:numRef>
          </c:val>
        </c:ser>
        <c:ser>
          <c:idx val="1"/>
          <c:order val="1"/>
          <c:tx>
            <c:strRef>
              <c:f>SME!$A$69</c:f>
              <c:strCache>
                <c:ptCount val="1"/>
                <c:pt idx="0">
                  <c:v>Dória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rgbClr val="0070C0"/>
              </a:solidFill>
            </a:ln>
          </c:spPr>
          <c:invertIfNegative val="0"/>
          <c:val>
            <c:numRef>
              <c:f>SME!$B$69</c:f>
              <c:numCache>
                <c:formatCode>#,##0</c:formatCode>
                <c:ptCount val="1"/>
                <c:pt idx="0">
                  <c:v>10117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9576576"/>
        <c:axId val="109578112"/>
      </c:barChart>
      <c:catAx>
        <c:axId val="10957657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9578112"/>
        <c:crosses val="autoZero"/>
        <c:auto val="1"/>
        <c:lblAlgn val="ctr"/>
        <c:lblOffset val="100"/>
        <c:noMultiLvlLbl val="0"/>
      </c:catAx>
      <c:valAx>
        <c:axId val="1095781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09576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 i="0">
          <a:solidFill>
            <a:schemeClr val="tx1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Variação no número de matrículas da rede municipal de educação infantil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834-4B12-A360-D93CA0062E51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834-4B12-A360-D93CA0062E51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E834-4B12-A360-D93CA0062E51}"/>
              </c:ext>
            </c:extLst>
          </c:dPt>
          <c:dPt>
            <c:idx val="7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E834-4B12-A360-D93CA0062E51}"/>
              </c:ext>
            </c:extLst>
          </c:dPt>
          <c:dPt>
            <c:idx val="8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E834-4B12-A360-D93CA0062E51}"/>
              </c:ext>
            </c:extLst>
          </c:dPt>
          <c:dPt>
            <c:idx val="9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E834-4B12-A360-D93CA0062E51}"/>
              </c:ext>
            </c:extLst>
          </c:dPt>
          <c:dLbls>
            <c:dLbl>
              <c:idx val="2"/>
              <c:layout>
                <c:manualLayout>
                  <c:x val="0"/>
                  <c:y val="2.31481481481481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834-4B12-A360-D93CA0062E51}"/>
                </c:ext>
              </c:extLst>
            </c:dLbl>
            <c:dLbl>
              <c:idx val="3"/>
              <c:layout>
                <c:manualLayout>
                  <c:x val="8.0555555555555561E-2"/>
                  <c:y val="7.870552639253426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834-4B12-A360-D93CA0062E51}"/>
                </c:ext>
              </c:extLst>
            </c:dLbl>
            <c:dLbl>
              <c:idx val="6"/>
              <c:layout>
                <c:manualLayout>
                  <c:x val="1.0185067526415994E-16"/>
                  <c:y val="-2.77777777777777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834-4B12-A360-D93CA0062E51}"/>
                </c:ext>
              </c:extLst>
            </c:dLbl>
            <c:dLbl>
              <c:idx val="7"/>
              <c:layout>
                <c:manualLayout>
                  <c:x val="1.0185067526415994E-16"/>
                  <c:y val="2.31481481481481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834-4B12-A360-D93CA0062E51}"/>
                </c:ext>
              </c:extLst>
            </c:dLbl>
            <c:dLbl>
              <c:idx val="8"/>
              <c:layout>
                <c:manualLayout>
                  <c:x val="5.4982817869415812E-3"/>
                  <c:y val="9.259259259259258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834-4B12-A360-D93CA0062E5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'Var. Matrículas Ed. Infantil'!$F$7:$F$16</c:f>
              <c:strCache>
                <c:ptCount val="10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2013*</c:v>
                </c:pt>
                <c:pt idx="6">
                  <c:v>2014*</c:v>
                </c:pt>
                <c:pt idx="7">
                  <c:v>2015</c:v>
                </c:pt>
                <c:pt idx="8">
                  <c:v>2016</c:v>
                </c:pt>
                <c:pt idx="9">
                  <c:v>2017 (3T)</c:v>
                </c:pt>
              </c:strCache>
            </c:strRef>
          </c:cat>
          <c:val>
            <c:numRef>
              <c:f>'Var. Matrículas Ed. Infantil'!$G$7:$G$16</c:f>
              <c:numCache>
                <c:formatCode>#,##0</c:formatCode>
                <c:ptCount val="10"/>
                <c:pt idx="0">
                  <c:v>19748</c:v>
                </c:pt>
                <c:pt idx="1">
                  <c:v>4865</c:v>
                </c:pt>
                <c:pt idx="2">
                  <c:v>-13674</c:v>
                </c:pt>
                <c:pt idx="3">
                  <c:v>-38120</c:v>
                </c:pt>
                <c:pt idx="4">
                  <c:v>16656</c:v>
                </c:pt>
                <c:pt idx="5">
                  <c:v>17645</c:v>
                </c:pt>
                <c:pt idx="6">
                  <c:v>15502</c:v>
                </c:pt>
                <c:pt idx="7">
                  <c:v>34800</c:v>
                </c:pt>
                <c:pt idx="8">
                  <c:v>33930</c:v>
                </c:pt>
                <c:pt idx="9" formatCode="_-* #,##0_-;\-* #,##0_-;_-* &quot;-&quot;??_-;_-@_-">
                  <c:v>10117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E834-4B12-A360-D93CA0062E5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9628032"/>
        <c:axId val="109637632"/>
      </c:barChart>
      <c:catAx>
        <c:axId val="1096280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/>
          <a:lstStyle/>
          <a:p>
            <a:pPr>
              <a:defRPr sz="900"/>
            </a:pPr>
            <a:endParaRPr lang="es-ES"/>
          </a:p>
        </c:txPr>
        <c:crossAx val="109637632"/>
        <c:crosses val="autoZero"/>
        <c:auto val="1"/>
        <c:lblAlgn val="ctr"/>
        <c:lblOffset val="100"/>
        <c:noMultiLvlLbl val="0"/>
      </c:catAx>
      <c:valAx>
        <c:axId val="109637632"/>
        <c:scaling>
          <c:orientation val="minMax"/>
          <c:min val="-40000"/>
        </c:scaling>
        <c:delete val="0"/>
        <c:axPos val="l"/>
        <c:majorGridlines/>
        <c:numFmt formatCode="#,##0" sourceLinked="1"/>
        <c:majorTickMark val="none"/>
        <c:minorTickMark val="none"/>
        <c:tickLblPos val="nextTo"/>
        <c:crossAx val="10962803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Variação no número de matrículas da rede municipal de educação infantil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solidFill>
                <a:srgbClr val="C00000"/>
              </a:solidFill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dPt>
          <c:dPt>
            <c:idx val="3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834-4B12-A360-D93CA0062E51}"/>
              </c:ext>
            </c:extLst>
          </c:dPt>
          <c:dPt>
            <c:idx val="5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834-4B12-A360-D93CA0062E51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E834-4B12-A360-D93CA0062E51}"/>
              </c:ext>
            </c:extLst>
          </c:dPt>
          <c:dPt>
            <c:idx val="7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E834-4B12-A360-D93CA0062E51}"/>
              </c:ext>
            </c:extLst>
          </c:dPt>
          <c:dPt>
            <c:idx val="8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E834-4B12-A360-D93CA0062E51}"/>
              </c:ext>
            </c:extLst>
          </c:dPt>
          <c:dPt>
            <c:idx val="9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E834-4B12-A360-D93CA0062E51}"/>
              </c:ext>
            </c:extLst>
          </c:dPt>
          <c:dLbls>
            <c:dLbl>
              <c:idx val="0"/>
              <c:layout>
                <c:manualLayout>
                  <c:x val="0"/>
                  <c:y val="-2.77777777777777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1.388888888888888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2.314814814814823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834-4B12-A360-D93CA0062E51}"/>
                </c:ext>
              </c:extLst>
            </c:dLbl>
            <c:dLbl>
              <c:idx val="3"/>
              <c:layout>
                <c:manualLayout>
                  <c:x val="-7.4515075859420013E-4"/>
                  <c:y val="4.631452318460192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834-4B12-A360-D93CA0062E51}"/>
                </c:ext>
              </c:extLst>
            </c:dLbl>
            <c:dLbl>
              <c:idx val="6"/>
              <c:layout>
                <c:manualLayout>
                  <c:x val="1.0185067526415994E-16"/>
                  <c:y val="-2.77777777777777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834-4B12-A360-D93CA0062E51}"/>
                </c:ext>
              </c:extLst>
            </c:dLbl>
            <c:dLbl>
              <c:idx val="7"/>
              <c:layout>
                <c:manualLayout>
                  <c:x val="1.0185067526415994E-16"/>
                  <c:y val="2.31481481481481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834-4B12-A360-D93CA0062E51}"/>
                </c:ext>
              </c:extLst>
            </c:dLbl>
            <c:dLbl>
              <c:idx val="8"/>
              <c:layout>
                <c:manualLayout>
                  <c:x val="5.4982817869415812E-3"/>
                  <c:y val="9.259259259259258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834-4B12-A360-D93CA0062E5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'Var. Matrículas Ed. Infantil'!$F$11:$F$16</c:f>
              <c:strCache>
                <c:ptCount val="6"/>
                <c:pt idx="0">
                  <c:v>2012</c:v>
                </c:pt>
                <c:pt idx="1">
                  <c:v>2013*</c:v>
                </c:pt>
                <c:pt idx="2">
                  <c:v>2014*</c:v>
                </c:pt>
                <c:pt idx="3">
                  <c:v>2015</c:v>
                </c:pt>
                <c:pt idx="4">
                  <c:v>2016</c:v>
                </c:pt>
                <c:pt idx="5">
                  <c:v>2017 (3T)</c:v>
                </c:pt>
              </c:strCache>
            </c:strRef>
          </c:cat>
          <c:val>
            <c:numRef>
              <c:f>'Var. Matrículas Ed. Infantil'!$G$11:$G$16</c:f>
              <c:numCache>
                <c:formatCode>#,##0</c:formatCode>
                <c:ptCount val="6"/>
                <c:pt idx="0">
                  <c:v>16656</c:v>
                </c:pt>
                <c:pt idx="1">
                  <c:v>17645</c:v>
                </c:pt>
                <c:pt idx="2">
                  <c:v>15502</c:v>
                </c:pt>
                <c:pt idx="3">
                  <c:v>34800</c:v>
                </c:pt>
                <c:pt idx="4">
                  <c:v>33930</c:v>
                </c:pt>
                <c:pt idx="5" formatCode="_-* #,##0_-;\-* #,##0_-;_-* &quot;-&quot;??_-;_-@_-">
                  <c:v>10117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E834-4B12-A360-D93CA0062E5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9882752"/>
        <c:axId val="109896832"/>
      </c:barChart>
      <c:catAx>
        <c:axId val="1098827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/>
          <a:lstStyle/>
          <a:p>
            <a:pPr>
              <a:defRPr sz="900"/>
            </a:pPr>
            <a:endParaRPr lang="es-ES"/>
          </a:p>
        </c:txPr>
        <c:crossAx val="109896832"/>
        <c:crosses val="autoZero"/>
        <c:auto val="1"/>
        <c:lblAlgn val="ctr"/>
        <c:lblOffset val="100"/>
        <c:noMultiLvlLbl val="0"/>
      </c:catAx>
      <c:valAx>
        <c:axId val="109896832"/>
        <c:scaling>
          <c:orientation val="minMax"/>
          <c:max val="50000"/>
          <c:min val="0"/>
        </c:scaling>
        <c:delete val="0"/>
        <c:axPos val="l"/>
        <c:majorGridlines/>
        <c:numFmt formatCode="#,##0" sourceLinked="1"/>
        <c:majorTickMark val="none"/>
        <c:minorTickMark val="none"/>
        <c:tickLblPos val="nextTo"/>
        <c:crossAx val="109882752"/>
        <c:crosses val="autoZero"/>
        <c:crossBetween val="between"/>
        <c:majorUnit val="10000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Composição da variação no número de matrículas da rede municipal de educação infantil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'Var. Matrículas Composição'!$B$1</c:f>
              <c:strCache>
                <c:ptCount val="1"/>
                <c:pt idx="0">
                  <c:v>Creche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5.55555555555555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DDC-4422-95B0-9F54080138D9}"/>
                </c:ext>
              </c:extLst>
            </c:dLbl>
            <c:dLbl>
              <c:idx val="1"/>
              <c:layout>
                <c:manualLayout>
                  <c:x val="2.7777777777777779E-3"/>
                  <c:y val="-5.092592592592601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DDC-4422-95B0-9F54080138D9}"/>
                </c:ext>
              </c:extLst>
            </c:dLbl>
            <c:dLbl>
              <c:idx val="2"/>
              <c:layout>
                <c:manualLayout>
                  <c:x val="2.7777777777777779E-3"/>
                  <c:y val="-4.629629629629629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DDC-4422-95B0-9F54080138D9}"/>
                </c:ext>
              </c:extLst>
            </c:dLbl>
            <c:dLbl>
              <c:idx val="3"/>
              <c:layout>
                <c:manualLayout>
                  <c:x val="-2.7777777777777267E-3"/>
                  <c:y val="-0.1064814814814814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DDC-4422-95B0-9F54080138D9}"/>
                </c:ext>
              </c:extLst>
            </c:dLbl>
            <c:dLbl>
              <c:idx val="4"/>
              <c:layout>
                <c:manualLayout>
                  <c:x val="0"/>
                  <c:y val="-6.481481481481481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DDC-4422-95B0-9F54080138D9}"/>
                </c:ext>
              </c:extLst>
            </c:dLbl>
            <c:dLbl>
              <c:idx val="5"/>
              <c:layout>
                <c:manualLayout>
                  <c:x val="2.777777777777676E-3"/>
                  <c:y val="-5.092410323709536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7.9152887139107606E-2"/>
                      <c:h val="7.104184893554972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CDDC-4422-95B0-9F54080138D9}"/>
                </c:ext>
              </c:extLst>
            </c:dLbl>
            <c:dLbl>
              <c:idx val="6"/>
              <c:layout>
                <c:manualLayout>
                  <c:x val="-2.7779965004374454E-3"/>
                  <c:y val="-5.092592592592592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DDC-4422-95B0-9F54080138D9}"/>
                </c:ext>
              </c:extLst>
            </c:dLbl>
            <c:dLbl>
              <c:idx val="7"/>
              <c:layout>
                <c:manualLayout>
                  <c:x val="0"/>
                  <c:y val="-9.722222222222226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DDC-4422-95B0-9F54080138D9}"/>
                </c:ext>
              </c:extLst>
            </c:dLbl>
            <c:dLbl>
              <c:idx val="8"/>
              <c:layout>
                <c:manualLayout>
                  <c:x val="5.5553368328958878E-3"/>
                  <c:y val="5.55555555555555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DDC-4422-95B0-9F54080138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'Var. Matrículas Composição'!$A$2:$A$11</c:f>
              <c:strCache>
                <c:ptCount val="10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2013*</c:v>
                </c:pt>
                <c:pt idx="6">
                  <c:v>2014*</c:v>
                </c:pt>
                <c:pt idx="7">
                  <c:v>2015</c:v>
                </c:pt>
                <c:pt idx="8">
                  <c:v>2016</c:v>
                </c:pt>
                <c:pt idx="9">
                  <c:v>2017 (3T)</c:v>
                </c:pt>
              </c:strCache>
            </c:strRef>
          </c:cat>
          <c:val>
            <c:numRef>
              <c:f>'Var. Matrículas Composição'!$B$2:$B$11</c:f>
              <c:numCache>
                <c:formatCode>#,##0</c:formatCode>
                <c:ptCount val="10"/>
                <c:pt idx="0">
                  <c:v>26353</c:v>
                </c:pt>
                <c:pt idx="1">
                  <c:v>13438</c:v>
                </c:pt>
                <c:pt idx="2">
                  <c:v>7257</c:v>
                </c:pt>
                <c:pt idx="3">
                  <c:v>65149</c:v>
                </c:pt>
                <c:pt idx="4">
                  <c:v>18533</c:v>
                </c:pt>
                <c:pt idx="5">
                  <c:v>-227</c:v>
                </c:pt>
                <c:pt idx="6">
                  <c:v>14337</c:v>
                </c:pt>
                <c:pt idx="7">
                  <c:v>32581</c:v>
                </c:pt>
                <c:pt idx="8">
                  <c:v>23394</c:v>
                </c:pt>
                <c:pt idx="9" formatCode="_-* #,##0_-;\-* #,##0_-;_-* &quot;-&quot;??_-;_-@_-">
                  <c:v>5783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CDDC-4422-95B0-9F54080138D9}"/>
            </c:ext>
          </c:extLst>
        </c:ser>
        <c:ser>
          <c:idx val="1"/>
          <c:order val="1"/>
          <c:tx>
            <c:strRef>
              <c:f>'Var. Matrículas Composição'!$C$1</c:f>
              <c:strCache>
                <c:ptCount val="1"/>
                <c:pt idx="0">
                  <c:v>Pré-escola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5.555482648002332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DDC-4422-95B0-9F54080138D9}"/>
                </c:ext>
              </c:extLst>
            </c:dLbl>
            <c:dLbl>
              <c:idx val="1"/>
              <c:layout>
                <c:manualLayout>
                  <c:x val="0"/>
                  <c:y val="-5.092556138815981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DDC-4422-95B0-9F54080138D9}"/>
                </c:ext>
              </c:extLst>
            </c:dLbl>
            <c:dLbl>
              <c:idx val="2"/>
              <c:layout>
                <c:manualLayout>
                  <c:x val="0"/>
                  <c:y val="-5.55551910177894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DDC-4422-95B0-9F54080138D9}"/>
                </c:ext>
              </c:extLst>
            </c:dLbl>
            <c:dLbl>
              <c:idx val="3"/>
              <c:layout>
                <c:manualLayout>
                  <c:x val="-2.7777777777777779E-3"/>
                  <c:y val="-0.1574063137941090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DDC-4422-95B0-9F54080138D9}"/>
                </c:ext>
              </c:extLst>
            </c:dLbl>
            <c:dLbl>
              <c:idx val="4"/>
              <c:layout>
                <c:manualLayout>
                  <c:x val="-8.3333333333333332E-3"/>
                  <c:y val="-4.16659375911344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DDC-4422-95B0-9F54080138D9}"/>
                </c:ext>
              </c:extLst>
            </c:dLbl>
            <c:dLbl>
              <c:idx val="5"/>
              <c:layout>
                <c:manualLayout>
                  <c:x val="0"/>
                  <c:y val="-6.01851851851851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DDC-4422-95B0-9F54080138D9}"/>
                </c:ext>
              </c:extLst>
            </c:dLbl>
            <c:dLbl>
              <c:idx val="6"/>
              <c:layout>
                <c:manualLayout>
                  <c:x val="-5.5557742782152229E-3"/>
                  <c:y val="-9.72222222222221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DDC-4422-95B0-9F54080138D9}"/>
                </c:ext>
              </c:extLst>
            </c:dLbl>
            <c:dLbl>
              <c:idx val="7"/>
              <c:layout>
                <c:manualLayout>
                  <c:x val="0"/>
                  <c:y val="-0.1203703703703703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DDC-4422-95B0-9F54080138D9}"/>
                </c:ext>
              </c:extLst>
            </c:dLbl>
            <c:dLbl>
              <c:idx val="8"/>
              <c:layout>
                <c:manualLayout>
                  <c:x val="2.7775590551181104E-3"/>
                  <c:y val="-5.555555555555560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DDC-4422-95B0-9F54080138D9}"/>
                </c:ext>
              </c:extLst>
            </c:dLbl>
            <c:dLbl>
              <c:idx val="9"/>
              <c:layout>
                <c:manualLayout>
                  <c:x val="-2.0370135052831988E-16"/>
                  <c:y val="-2.870813397129182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2EE-4FBA-8941-E5B29C39C1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'Var. Matrículas Composição'!$A$2:$A$11</c:f>
              <c:strCache>
                <c:ptCount val="10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2013*</c:v>
                </c:pt>
                <c:pt idx="6">
                  <c:v>2014*</c:v>
                </c:pt>
                <c:pt idx="7">
                  <c:v>2015</c:v>
                </c:pt>
                <c:pt idx="8">
                  <c:v>2016</c:v>
                </c:pt>
                <c:pt idx="9">
                  <c:v>2017 (3T)</c:v>
                </c:pt>
              </c:strCache>
            </c:strRef>
          </c:cat>
          <c:val>
            <c:numRef>
              <c:f>'Var. Matrículas Composição'!$C$2:$C$11</c:f>
              <c:numCache>
                <c:formatCode>#,##0</c:formatCode>
                <c:ptCount val="10"/>
                <c:pt idx="0">
                  <c:v>-6605</c:v>
                </c:pt>
                <c:pt idx="1">
                  <c:v>-8573</c:v>
                </c:pt>
                <c:pt idx="2">
                  <c:v>-20931</c:v>
                </c:pt>
                <c:pt idx="3">
                  <c:v>-103269</c:v>
                </c:pt>
                <c:pt idx="4">
                  <c:v>-1877</c:v>
                </c:pt>
                <c:pt idx="5">
                  <c:v>17872</c:v>
                </c:pt>
                <c:pt idx="6">
                  <c:v>1165</c:v>
                </c:pt>
                <c:pt idx="7">
                  <c:v>2219</c:v>
                </c:pt>
                <c:pt idx="8">
                  <c:v>10536</c:v>
                </c:pt>
                <c:pt idx="9">
                  <c:v>4334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3-CDDC-4422-95B0-9F5408013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0586496"/>
        <c:axId val="101843328"/>
      </c:barChart>
      <c:catAx>
        <c:axId val="110586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01843328"/>
        <c:crosses val="autoZero"/>
        <c:auto val="1"/>
        <c:lblAlgn val="ctr"/>
        <c:lblOffset val="100"/>
        <c:noMultiLvlLbl val="0"/>
      </c:catAx>
      <c:valAx>
        <c:axId val="101843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10586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  <a:cs typeface="Times New Roman" panose="02020603050405020304" pitchFamily="18" charset="0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SME - Vagas em educação infantil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Síntese!$B$2</c:f>
              <c:strCache>
                <c:ptCount val="1"/>
                <c:pt idx="0">
                  <c:v>Creche 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Síntese!$B$3:$B$21</c:f>
              <c:numCache>
                <c:formatCode>_-* #,##0_-;\-* #,##0_-;_-* "-"??_-;_-@_-</c:formatCode>
                <c:ptCount val="19"/>
                <c:pt idx="0">
                  <c:v>84621</c:v>
                </c:pt>
                <c:pt idx="1">
                  <c:v>81678</c:v>
                </c:pt>
                <c:pt idx="2">
                  <c:v>78646</c:v>
                </c:pt>
                <c:pt idx="3">
                  <c:v>79094</c:v>
                </c:pt>
                <c:pt idx="4">
                  <c:v>97126</c:v>
                </c:pt>
                <c:pt idx="5">
                  <c:v>110595</c:v>
                </c:pt>
                <c:pt idx="6">
                  <c:v>107671</c:v>
                </c:pt>
                <c:pt idx="7">
                  <c:v>61395</c:v>
                </c:pt>
                <c:pt idx="8">
                  <c:v>78474</c:v>
                </c:pt>
                <c:pt idx="9">
                  <c:v>101966</c:v>
                </c:pt>
                <c:pt idx="10">
                  <c:v>119747</c:v>
                </c:pt>
                <c:pt idx="11">
                  <c:v>127135</c:v>
                </c:pt>
                <c:pt idx="12">
                  <c:v>193602</c:v>
                </c:pt>
                <c:pt idx="13">
                  <c:v>207605</c:v>
                </c:pt>
                <c:pt idx="14">
                  <c:v>211541</c:v>
                </c:pt>
                <c:pt idx="15">
                  <c:v>222495</c:v>
                </c:pt>
                <c:pt idx="16">
                  <c:v>240840</c:v>
                </c:pt>
                <c:pt idx="17" formatCode="#,##0">
                  <c:v>277899</c:v>
                </c:pt>
                <c:pt idx="18" formatCode="#,##0">
                  <c:v>288294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C89-4E86-AC24-3E17E4808B0A}"/>
            </c:ext>
          </c:extLst>
        </c:ser>
        <c:ser>
          <c:idx val="1"/>
          <c:order val="1"/>
          <c:tx>
            <c:strRef>
              <c:f>Síntese!$C$2</c:f>
              <c:strCache>
                <c:ptCount val="1"/>
                <c:pt idx="0">
                  <c:v>Pré-Escola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Síntese!$C$3:$C$21</c:f>
              <c:numCache>
                <c:formatCode>_-* #,##0_-;\-* #,##0_-;_-* "-"??_-;_-@_-</c:formatCode>
                <c:ptCount val="19"/>
                <c:pt idx="0">
                  <c:v>215034</c:v>
                </c:pt>
                <c:pt idx="1">
                  <c:v>208095</c:v>
                </c:pt>
                <c:pt idx="2">
                  <c:v>238915</c:v>
                </c:pt>
                <c:pt idx="3">
                  <c:v>256064</c:v>
                </c:pt>
                <c:pt idx="4">
                  <c:v>256604</c:v>
                </c:pt>
                <c:pt idx="5">
                  <c:v>278832</c:v>
                </c:pt>
                <c:pt idx="6">
                  <c:v>287360</c:v>
                </c:pt>
                <c:pt idx="7">
                  <c:v>331114</c:v>
                </c:pt>
                <c:pt idx="8">
                  <c:v>326471</c:v>
                </c:pt>
                <c:pt idx="9">
                  <c:v>316453</c:v>
                </c:pt>
                <c:pt idx="10">
                  <c:v>310167</c:v>
                </c:pt>
                <c:pt idx="11">
                  <c:v>289632</c:v>
                </c:pt>
                <c:pt idx="12">
                  <c:v>185792</c:v>
                </c:pt>
                <c:pt idx="13">
                  <c:v>184700</c:v>
                </c:pt>
                <c:pt idx="14">
                  <c:v>201581</c:v>
                </c:pt>
                <c:pt idx="15">
                  <c:v>203961</c:v>
                </c:pt>
                <c:pt idx="16">
                  <c:v>204715</c:v>
                </c:pt>
                <c:pt idx="17" formatCode="#,##0">
                  <c:v>215116</c:v>
                </c:pt>
                <c:pt idx="18" formatCode="#,##0">
                  <c:v>220175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C89-4E86-AC24-3E17E4808B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1695360"/>
        <c:axId val="111696896"/>
      </c:barChart>
      <c:lineChart>
        <c:grouping val="standard"/>
        <c:varyColors val="0"/>
        <c:ser>
          <c:idx val="2"/>
          <c:order val="2"/>
          <c:tx>
            <c:strRef>
              <c:f>Síntese!$J$2</c:f>
              <c:strCache>
                <c:ptCount val="1"/>
                <c:pt idx="0">
                  <c:v>Demanda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val>
            <c:numRef>
              <c:f>Síntese!$J$3:$J$21</c:f>
              <c:numCache>
                <c:formatCode>General</c:formatCode>
                <c:ptCount val="19"/>
                <c:pt idx="8" formatCode="_-* #,##0_-;\-* #,##0_-;_-* &quot;-&quot;??_-;_-@_-">
                  <c:v>137012</c:v>
                </c:pt>
                <c:pt idx="9" formatCode="_-* #,##0_-;\-* #,##0_-;_-* &quot;-&quot;??_-;_-@_-">
                  <c:v>158037</c:v>
                </c:pt>
                <c:pt idx="10" formatCode="_-* #,##0_-;\-* #,##0_-;_-* &quot;-&quot;??_-;_-@_-">
                  <c:v>118072</c:v>
                </c:pt>
                <c:pt idx="11" formatCode="_-* #,##0_-;\-* #,##0_-;_-* &quot;-&quot;??_-;_-@_-">
                  <c:v>135463</c:v>
                </c:pt>
                <c:pt idx="12" formatCode="_-* #,##0_-;\-* #,##0_-;_-* &quot;-&quot;??_-;_-@_-">
                  <c:v>160341</c:v>
                </c:pt>
                <c:pt idx="13" formatCode="_-* #,##0_-;\-* #,##0_-;_-* &quot;-&quot;??_-;_-@_-">
                  <c:v>150996</c:v>
                </c:pt>
                <c:pt idx="14" formatCode="_-* #,##0_-;\-* #,##0_-;_-* &quot;-&quot;??_-;_-@_-">
                  <c:v>143240</c:v>
                </c:pt>
                <c:pt idx="15" formatCode="_-* #,##0_-;\-* #,##0_-;_-* &quot;-&quot;??_-;_-@_-">
                  <c:v>142086</c:v>
                </c:pt>
                <c:pt idx="16" formatCode="_-* #,##0_-;\-* #,##0_-;_-* &quot;-&quot;??_-;_-@_-">
                  <c:v>135521</c:v>
                </c:pt>
                <c:pt idx="17" formatCode="_-* #,##0_-;\-* #,##0_-;_-* &quot;-&quot;??_-;_-@_-">
                  <c:v>106930</c:v>
                </c:pt>
                <c:pt idx="18" formatCode="_-* #,##0_-;\-* #,##0_-;_-* &quot;-&quot;??_-;_-@_-">
                  <c:v>104268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695360"/>
        <c:axId val="111696896"/>
      </c:lineChart>
      <c:catAx>
        <c:axId val="11169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vert="horz"/>
          <a:lstStyle/>
          <a:p>
            <a:pPr>
              <a:defRPr sz="650"/>
            </a:pPr>
            <a:endParaRPr lang="es-ES"/>
          </a:p>
        </c:txPr>
        <c:crossAx val="111696896"/>
        <c:crosses val="autoZero"/>
        <c:auto val="1"/>
        <c:lblAlgn val="ctr"/>
        <c:lblOffset val="100"/>
        <c:noMultiLvlLbl val="0"/>
      </c:catAx>
      <c:valAx>
        <c:axId val="111696896"/>
        <c:scaling>
          <c:orientation val="minMax"/>
          <c:max val="5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11695360"/>
        <c:crosses val="autoZero"/>
        <c:crossBetween val="between"/>
        <c:majorUnit val="11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pt-BR" sz="1200" b="1" i="0" u="none" strike="noStrike" baseline="0">
                <a:effectLst/>
              </a:rPr>
              <a:t>Matrículas (barras) e Demanda (linhas) na rede municipal de ensino</a:t>
            </a:r>
            <a:endParaRPr lang="pt-BR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Síntese!$B$2</c:f>
              <c:strCache>
                <c:ptCount val="1"/>
                <c:pt idx="0">
                  <c:v>Creche 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Síntese!$B$3:$B$21</c:f>
              <c:numCache>
                <c:formatCode>_-* #,##0_-;\-* #,##0_-;_-* "-"??_-;_-@_-</c:formatCode>
                <c:ptCount val="19"/>
                <c:pt idx="0">
                  <c:v>84621</c:v>
                </c:pt>
                <c:pt idx="1">
                  <c:v>81678</c:v>
                </c:pt>
                <c:pt idx="2">
                  <c:v>78646</c:v>
                </c:pt>
                <c:pt idx="3">
                  <c:v>79094</c:v>
                </c:pt>
                <c:pt idx="4">
                  <c:v>97126</c:v>
                </c:pt>
                <c:pt idx="5">
                  <c:v>110595</c:v>
                </c:pt>
                <c:pt idx="6">
                  <c:v>107671</c:v>
                </c:pt>
                <c:pt idx="7">
                  <c:v>61395</c:v>
                </c:pt>
                <c:pt idx="8">
                  <c:v>78474</c:v>
                </c:pt>
                <c:pt idx="9">
                  <c:v>101966</c:v>
                </c:pt>
                <c:pt idx="10">
                  <c:v>119747</c:v>
                </c:pt>
                <c:pt idx="11">
                  <c:v>127135</c:v>
                </c:pt>
                <c:pt idx="12">
                  <c:v>193602</c:v>
                </c:pt>
                <c:pt idx="13">
                  <c:v>207605</c:v>
                </c:pt>
                <c:pt idx="14">
                  <c:v>211541</c:v>
                </c:pt>
                <c:pt idx="15">
                  <c:v>222495</c:v>
                </c:pt>
                <c:pt idx="16">
                  <c:v>240840</c:v>
                </c:pt>
                <c:pt idx="17" formatCode="#,##0">
                  <c:v>277899</c:v>
                </c:pt>
                <c:pt idx="18" formatCode="#,##0">
                  <c:v>288294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824-425B-ADA7-3964A81D5F44}"/>
            </c:ext>
          </c:extLst>
        </c:ser>
        <c:ser>
          <c:idx val="1"/>
          <c:order val="1"/>
          <c:tx>
            <c:strRef>
              <c:f>Síntese!$C$2</c:f>
              <c:strCache>
                <c:ptCount val="1"/>
                <c:pt idx="0">
                  <c:v>Pré-Escola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Síntese!$C$3:$C$21</c:f>
              <c:numCache>
                <c:formatCode>_-* #,##0_-;\-* #,##0_-;_-* "-"??_-;_-@_-</c:formatCode>
                <c:ptCount val="19"/>
                <c:pt idx="0">
                  <c:v>215034</c:v>
                </c:pt>
                <c:pt idx="1">
                  <c:v>208095</c:v>
                </c:pt>
                <c:pt idx="2">
                  <c:v>238915</c:v>
                </c:pt>
                <c:pt idx="3">
                  <c:v>256064</c:v>
                </c:pt>
                <c:pt idx="4">
                  <c:v>256604</c:v>
                </c:pt>
                <c:pt idx="5">
                  <c:v>278832</c:v>
                </c:pt>
                <c:pt idx="6">
                  <c:v>287360</c:v>
                </c:pt>
                <c:pt idx="7">
                  <c:v>331114</c:v>
                </c:pt>
                <c:pt idx="8">
                  <c:v>326471</c:v>
                </c:pt>
                <c:pt idx="9">
                  <c:v>316453</c:v>
                </c:pt>
                <c:pt idx="10">
                  <c:v>310167</c:v>
                </c:pt>
                <c:pt idx="11">
                  <c:v>289632</c:v>
                </c:pt>
                <c:pt idx="12">
                  <c:v>185792</c:v>
                </c:pt>
                <c:pt idx="13">
                  <c:v>184700</c:v>
                </c:pt>
                <c:pt idx="14">
                  <c:v>201581</c:v>
                </c:pt>
                <c:pt idx="15">
                  <c:v>203961</c:v>
                </c:pt>
                <c:pt idx="16">
                  <c:v>204715</c:v>
                </c:pt>
                <c:pt idx="17" formatCode="#,##0">
                  <c:v>215116</c:v>
                </c:pt>
                <c:pt idx="18" formatCode="#,##0">
                  <c:v>220175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824-425B-ADA7-3964A81D5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11754624"/>
        <c:axId val="111768704"/>
      </c:barChart>
      <c:lineChart>
        <c:grouping val="standard"/>
        <c:varyColors val="0"/>
        <c:ser>
          <c:idx val="2"/>
          <c:order val="2"/>
          <c:tx>
            <c:strRef>
              <c:f>Síntese!$D$2</c:f>
              <c:strCache>
                <c:ptCount val="1"/>
                <c:pt idx="0">
                  <c:v>Creche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Síntese!$D$3:$D$21</c:f>
              <c:numCache>
                <c:formatCode>_-* #,##0_-;\-* #,##0_-;_-* "-"??_-;_-@_-</c:formatCode>
                <c:ptCount val="19"/>
                <c:pt idx="8">
                  <c:v>88218</c:v>
                </c:pt>
                <c:pt idx="9">
                  <c:v>110091</c:v>
                </c:pt>
                <c:pt idx="10">
                  <c:v>84807</c:v>
                </c:pt>
                <c:pt idx="11">
                  <c:v>94974</c:v>
                </c:pt>
                <c:pt idx="12">
                  <c:v>147027</c:v>
                </c:pt>
                <c:pt idx="13">
                  <c:v>145221</c:v>
                </c:pt>
                <c:pt idx="14">
                  <c:v>127361</c:v>
                </c:pt>
                <c:pt idx="15">
                  <c:v>128519</c:v>
                </c:pt>
                <c:pt idx="16">
                  <c:v>124741</c:v>
                </c:pt>
                <c:pt idx="17" formatCode="#,##0">
                  <c:v>103496</c:v>
                </c:pt>
                <c:pt idx="18" formatCode="#,##0">
                  <c:v>104268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6824-425B-ADA7-3964A81D5F44}"/>
            </c:ext>
          </c:extLst>
        </c:ser>
        <c:ser>
          <c:idx val="3"/>
          <c:order val="3"/>
          <c:tx>
            <c:strRef>
              <c:f>Síntese!$E$2</c:f>
              <c:strCache>
                <c:ptCount val="1"/>
                <c:pt idx="0">
                  <c:v>Pré-Escola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Síntese!$E$3:$E$21</c:f>
              <c:numCache>
                <c:formatCode>_-* #,##0_-;\-* #,##0_-;_-* "-"??_-;_-@_-</c:formatCode>
                <c:ptCount val="19"/>
                <c:pt idx="8">
                  <c:v>48794</c:v>
                </c:pt>
                <c:pt idx="9">
                  <c:v>47946</c:v>
                </c:pt>
                <c:pt idx="10">
                  <c:v>33265</c:v>
                </c:pt>
                <c:pt idx="11">
                  <c:v>40489</c:v>
                </c:pt>
                <c:pt idx="12">
                  <c:v>13314</c:v>
                </c:pt>
                <c:pt idx="13">
                  <c:v>5775</c:v>
                </c:pt>
                <c:pt idx="14">
                  <c:v>15879</c:v>
                </c:pt>
                <c:pt idx="15">
                  <c:v>13567</c:v>
                </c:pt>
                <c:pt idx="16">
                  <c:v>10780</c:v>
                </c:pt>
                <c:pt idx="17" formatCode="#,##0">
                  <c:v>3434</c:v>
                </c:pt>
                <c:pt idx="18" formatCode="#,##0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824-425B-ADA7-3964A81D5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754624"/>
        <c:axId val="111768704"/>
      </c:lineChart>
      <c:catAx>
        <c:axId val="111754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sz="650"/>
            </a:pPr>
            <a:endParaRPr lang="es-ES"/>
          </a:p>
        </c:txPr>
        <c:crossAx val="111768704"/>
        <c:crosses val="autoZero"/>
        <c:auto val="1"/>
        <c:lblAlgn val="ctr"/>
        <c:lblOffset val="100"/>
        <c:noMultiLvlLbl val="0"/>
      </c:catAx>
      <c:valAx>
        <c:axId val="111768704"/>
        <c:scaling>
          <c:orientation val="minMax"/>
          <c:max val="5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11754624"/>
        <c:crosses val="autoZero"/>
        <c:crossBetween val="between"/>
        <c:majorUnit val="11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</xdr:colOff>
      <xdr:row>1</xdr:row>
      <xdr:rowOff>4762</xdr:rowOff>
    </xdr:from>
    <xdr:to>
      <xdr:col>21</xdr:col>
      <xdr:colOff>314325</xdr:colOff>
      <xdr:row>15</xdr:row>
      <xdr:rowOff>80962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17</xdr:row>
      <xdr:rowOff>0</xdr:rowOff>
    </xdr:from>
    <xdr:to>
      <xdr:col>21</xdr:col>
      <xdr:colOff>304800</xdr:colOff>
      <xdr:row>31</xdr:row>
      <xdr:rowOff>76200</xdr:rowOff>
    </xdr:to>
    <xdr:graphicFrame macro="">
      <xdr:nvGraphicFramePr>
        <xdr:cNvPr id="9" name="Gráfico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0</xdr:colOff>
      <xdr:row>17</xdr:row>
      <xdr:rowOff>0</xdr:rowOff>
    </xdr:from>
    <xdr:to>
      <xdr:col>29</xdr:col>
      <xdr:colOff>304800</xdr:colOff>
      <xdr:row>31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3138</xdr:colOff>
      <xdr:row>51</xdr:row>
      <xdr:rowOff>5234</xdr:rowOff>
    </xdr:from>
    <xdr:to>
      <xdr:col>18</xdr:col>
      <xdr:colOff>203772</xdr:colOff>
      <xdr:row>65</xdr:row>
      <xdr:rowOff>81434</xdr:rowOff>
    </xdr:to>
    <xdr:graphicFrame macro="">
      <xdr:nvGraphicFramePr>
        <xdr:cNvPr id="7" name="Gráfico 6">
          <a:extLst>
            <a:ext uri="{FF2B5EF4-FFF2-40B4-BE49-F238E27FC236}">
              <a16:creationId xmlns="" xmlns:a16="http://schemas.microsoft.com/office/drawing/2014/main" id="{989496BA-4973-41E2-954D-B7E576B244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12558</xdr:colOff>
      <xdr:row>66</xdr:row>
      <xdr:rowOff>101531</xdr:rowOff>
    </xdr:from>
    <xdr:to>
      <xdr:col>18</xdr:col>
      <xdr:colOff>213192</xdr:colOff>
      <xdr:row>80</xdr:row>
      <xdr:rowOff>177731</xdr:rowOff>
    </xdr:to>
    <xdr:graphicFrame macro="">
      <xdr:nvGraphicFramePr>
        <xdr:cNvPr id="8" name="Gráfico 7">
          <a:extLst>
            <a:ext uri="{FF2B5EF4-FFF2-40B4-BE49-F238E27FC236}">
              <a16:creationId xmlns="" xmlns:a16="http://schemas.microsoft.com/office/drawing/2014/main" id="{989496BA-4973-41E2-954D-B7E576B244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20</xdr:row>
      <xdr:rowOff>0</xdr:rowOff>
    </xdr:from>
    <xdr:to>
      <xdr:col>13</xdr:col>
      <xdr:colOff>57150</xdr:colOff>
      <xdr:row>34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1873812D-978B-4C64-80DE-6D1A9E8547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12</xdr:col>
      <xdr:colOff>541650</xdr:colOff>
      <xdr:row>50</xdr:row>
      <xdr:rowOff>72600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1873812D-978B-4C64-80DE-6D1A9E8547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</xdr:colOff>
      <xdr:row>0</xdr:row>
      <xdr:rowOff>23812</xdr:rowOff>
    </xdr:from>
    <xdr:to>
      <xdr:col>12</xdr:col>
      <xdr:colOff>361950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70399</xdr:colOff>
      <xdr:row>28</xdr:row>
      <xdr:rowOff>15736</xdr:rowOff>
    </xdr:from>
    <xdr:to>
      <xdr:col>16</xdr:col>
      <xdr:colOff>327161</xdr:colOff>
      <xdr:row>42</xdr:row>
      <xdr:rowOff>91936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00000000-0008-0000-0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33129</xdr:colOff>
      <xdr:row>28</xdr:row>
      <xdr:rowOff>32301</xdr:rowOff>
    </xdr:from>
    <xdr:to>
      <xdr:col>8</xdr:col>
      <xdr:colOff>74542</xdr:colOff>
      <xdr:row>42</xdr:row>
      <xdr:rowOff>108501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ortal.sme.prefeitura.sp.gov.br/Main/Noticia/Visualizar/PortalSMESP/Demanda-Escola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72"/>
  <sheetViews>
    <sheetView tabSelected="1" topLeftCell="D7" zoomScale="70" zoomScaleNormal="70" workbookViewId="0">
      <selection activeCell="H69" sqref="H69"/>
    </sheetView>
  </sheetViews>
  <sheetFormatPr defaultRowHeight="15" x14ac:dyDescent="0.25"/>
  <cols>
    <col min="1" max="1" width="10.7109375" bestFit="1" customWidth="1"/>
    <col min="2" max="2" width="9.7109375" bestFit="1" customWidth="1"/>
    <col min="3" max="3" width="12.42578125" bestFit="1" customWidth="1"/>
    <col min="4" max="4" width="10.5703125" bestFit="1" customWidth="1"/>
    <col min="5" max="5" width="11.140625" bestFit="1" customWidth="1"/>
    <col min="6" max="7" width="8.140625" bestFit="1" customWidth="1"/>
    <col min="8" max="8" width="10.28515625" bestFit="1" customWidth="1"/>
    <col min="9" max="9" width="14.7109375" bestFit="1" customWidth="1"/>
    <col min="10" max="10" width="11" bestFit="1" customWidth="1"/>
    <col min="11" max="11" width="10.5703125" bestFit="1" customWidth="1"/>
    <col min="13" max="13" width="10.5703125" bestFit="1" customWidth="1"/>
  </cols>
  <sheetData>
    <row r="1" spans="1:13" x14ac:dyDescent="0.25">
      <c r="B1" s="29" t="s">
        <v>7</v>
      </c>
      <c r="C1" s="29"/>
      <c r="D1" s="29"/>
      <c r="E1" s="29"/>
      <c r="F1" s="29"/>
      <c r="G1" s="29"/>
      <c r="H1" s="29"/>
      <c r="I1" s="1"/>
      <c r="J1" s="29" t="s">
        <v>8</v>
      </c>
      <c r="K1" s="29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9</v>
      </c>
      <c r="J2" s="4" t="s">
        <v>58</v>
      </c>
      <c r="K2" t="s">
        <v>1</v>
      </c>
    </row>
    <row r="3" spans="1:13" x14ac:dyDescent="0.25">
      <c r="A3" t="s">
        <v>10</v>
      </c>
      <c r="B3" s="3">
        <v>78474</v>
      </c>
      <c r="C3" s="3">
        <v>326471</v>
      </c>
      <c r="D3" s="3">
        <v>275234</v>
      </c>
      <c r="E3" s="3">
        <v>254148</v>
      </c>
      <c r="F3" s="3">
        <v>24084</v>
      </c>
      <c r="G3" s="3">
        <v>87516</v>
      </c>
      <c r="H3" s="3">
        <v>3007</v>
      </c>
      <c r="I3" s="3">
        <v>784</v>
      </c>
      <c r="J3" s="3">
        <v>88218</v>
      </c>
      <c r="K3" s="3">
        <v>48794</v>
      </c>
      <c r="M3" s="22"/>
    </row>
    <row r="4" spans="1:13" x14ac:dyDescent="0.25">
      <c r="A4" t="s">
        <v>14</v>
      </c>
      <c r="B4" s="3">
        <v>81054</v>
      </c>
      <c r="C4" s="3">
        <v>325788</v>
      </c>
      <c r="D4" s="3">
        <v>274913</v>
      </c>
      <c r="E4" s="3">
        <v>251370</v>
      </c>
      <c r="F4" s="3">
        <v>21509</v>
      </c>
      <c r="G4" s="3">
        <v>85170</v>
      </c>
      <c r="H4" s="3">
        <v>2928</v>
      </c>
      <c r="I4" s="3">
        <v>668</v>
      </c>
      <c r="J4" s="3">
        <v>158689</v>
      </c>
      <c r="K4" s="3">
        <v>58148</v>
      </c>
      <c r="L4" s="4"/>
      <c r="M4" s="22"/>
    </row>
    <row r="5" spans="1:13" x14ac:dyDescent="0.25">
      <c r="A5" t="s">
        <v>15</v>
      </c>
      <c r="B5" s="3">
        <v>83364</v>
      </c>
      <c r="C5" s="3">
        <v>324512</v>
      </c>
      <c r="D5" s="3">
        <v>273187</v>
      </c>
      <c r="E5" s="3">
        <v>248461</v>
      </c>
      <c r="F5" s="3">
        <v>24006</v>
      </c>
      <c r="G5" s="3">
        <v>85716</v>
      </c>
      <c r="H5" s="3">
        <v>2803</v>
      </c>
      <c r="I5" s="3">
        <v>662</v>
      </c>
      <c r="J5" s="3">
        <v>79231</v>
      </c>
      <c r="K5" s="3">
        <v>75316</v>
      </c>
      <c r="L5" s="4"/>
      <c r="M5" s="22"/>
    </row>
    <row r="6" spans="1:13" x14ac:dyDescent="0.25">
      <c r="A6" t="s">
        <v>25</v>
      </c>
      <c r="B6" s="3">
        <v>96217</v>
      </c>
      <c r="C6" s="3">
        <v>309626</v>
      </c>
      <c r="D6" s="3">
        <v>265634</v>
      </c>
      <c r="E6" s="3">
        <v>255019</v>
      </c>
      <c r="F6" s="3">
        <v>20297</v>
      </c>
      <c r="G6" s="3">
        <v>82521</v>
      </c>
      <c r="H6" s="3">
        <v>2963</v>
      </c>
      <c r="I6" s="3">
        <v>661</v>
      </c>
      <c r="J6" s="3">
        <v>93476</v>
      </c>
      <c r="K6" s="3">
        <v>53358</v>
      </c>
      <c r="L6" s="4"/>
      <c r="M6" s="22"/>
    </row>
    <row r="7" spans="1:13" x14ac:dyDescent="0.25">
      <c r="A7" t="s">
        <v>26</v>
      </c>
      <c r="B7" s="4">
        <v>101966</v>
      </c>
      <c r="C7" s="3">
        <v>316453</v>
      </c>
      <c r="D7" s="3">
        <v>265731</v>
      </c>
      <c r="E7" s="3">
        <v>253994</v>
      </c>
      <c r="F7" s="3">
        <v>21104</v>
      </c>
      <c r="G7" s="3">
        <v>83946</v>
      </c>
      <c r="H7" s="3">
        <v>2971</v>
      </c>
      <c r="I7" s="3">
        <v>659</v>
      </c>
      <c r="J7" s="3">
        <v>110091</v>
      </c>
      <c r="K7" s="3">
        <v>47946</v>
      </c>
      <c r="L7" s="4"/>
      <c r="M7" s="22">
        <f t="shared" ref="M7:M24" si="0">J7/(B7-B3)</f>
        <v>4.6863187468074239</v>
      </c>
    </row>
    <row r="8" spans="1:13" x14ac:dyDescent="0.25">
      <c r="A8" t="s">
        <v>27</v>
      </c>
      <c r="B8" s="3">
        <v>106519</v>
      </c>
      <c r="C8" s="3">
        <v>318567</v>
      </c>
      <c r="D8" s="3">
        <v>264818</v>
      </c>
      <c r="E8" s="3">
        <v>251611</v>
      </c>
      <c r="F8" s="3">
        <v>21056</v>
      </c>
      <c r="G8" s="3">
        <v>68809</v>
      </c>
      <c r="H8" s="3">
        <v>2935</v>
      </c>
      <c r="I8" s="3">
        <v>621</v>
      </c>
      <c r="J8" s="3">
        <v>134497</v>
      </c>
      <c r="K8" s="3">
        <v>47204</v>
      </c>
      <c r="L8" s="4"/>
      <c r="M8" s="22">
        <f t="shared" si="0"/>
        <v>5.2816414686825057</v>
      </c>
    </row>
    <row r="9" spans="1:13" x14ac:dyDescent="0.25">
      <c r="A9" t="s">
        <v>38</v>
      </c>
      <c r="B9" s="3">
        <v>109717</v>
      </c>
      <c r="C9" s="3">
        <v>317907</v>
      </c>
      <c r="D9" s="3">
        <v>262481</v>
      </c>
      <c r="E9" s="3">
        <v>247098</v>
      </c>
      <c r="F9" s="3">
        <v>19444</v>
      </c>
      <c r="G9" s="3">
        <v>63330</v>
      </c>
      <c r="H9" s="3">
        <v>2799</v>
      </c>
      <c r="I9" s="3">
        <v>621</v>
      </c>
      <c r="J9" s="3">
        <v>57607</v>
      </c>
      <c r="K9" s="3">
        <v>14585</v>
      </c>
      <c r="L9" s="4"/>
      <c r="M9" s="22">
        <f t="shared" si="0"/>
        <v>2.1859750313057336</v>
      </c>
    </row>
    <row r="10" spans="1:13" x14ac:dyDescent="0.25">
      <c r="A10" t="s">
        <v>39</v>
      </c>
      <c r="B10" s="3">
        <v>116167</v>
      </c>
      <c r="C10" s="3">
        <v>308045</v>
      </c>
      <c r="D10" s="3">
        <v>245918</v>
      </c>
      <c r="E10" s="3">
        <v>249645</v>
      </c>
      <c r="F10" s="3">
        <v>18092</v>
      </c>
      <c r="G10" s="3">
        <v>63948</v>
      </c>
      <c r="H10" s="3">
        <v>2777</v>
      </c>
      <c r="I10" s="3">
        <v>574</v>
      </c>
      <c r="J10" s="3">
        <v>67619</v>
      </c>
      <c r="K10" s="3">
        <v>34100</v>
      </c>
      <c r="L10" s="4"/>
      <c r="M10" s="22">
        <f t="shared" si="0"/>
        <v>3.389423558897243</v>
      </c>
    </row>
    <row r="11" spans="1:13" x14ac:dyDescent="0.25">
      <c r="A11" t="s">
        <v>40</v>
      </c>
      <c r="B11" s="4">
        <v>119747</v>
      </c>
      <c r="C11" s="3">
        <v>310167</v>
      </c>
      <c r="D11" s="3">
        <v>247955</v>
      </c>
      <c r="E11" s="3">
        <v>249910</v>
      </c>
      <c r="F11" s="3">
        <v>19121</v>
      </c>
      <c r="G11" s="3">
        <v>68221</v>
      </c>
      <c r="H11" s="3">
        <v>2752</v>
      </c>
      <c r="I11" s="3">
        <v>523</v>
      </c>
      <c r="J11" s="4">
        <v>84807</v>
      </c>
      <c r="K11" s="3">
        <v>33265</v>
      </c>
      <c r="L11" s="4"/>
      <c r="M11" s="22">
        <f t="shared" si="0"/>
        <v>4.7695292728193017</v>
      </c>
    </row>
    <row r="12" spans="1:13" x14ac:dyDescent="0.25">
      <c r="A12" t="s">
        <v>41</v>
      </c>
      <c r="B12" s="4">
        <v>120902</v>
      </c>
      <c r="C12" s="4">
        <v>309086</v>
      </c>
      <c r="D12" s="4">
        <v>247814</v>
      </c>
      <c r="E12" s="4">
        <v>248588</v>
      </c>
      <c r="F12" s="4">
        <v>18666</v>
      </c>
      <c r="G12" s="4">
        <v>66345</v>
      </c>
      <c r="H12" s="4">
        <v>2726</v>
      </c>
      <c r="I12">
        <v>737</v>
      </c>
      <c r="J12" s="4">
        <v>86858</v>
      </c>
      <c r="K12" s="4">
        <v>28524</v>
      </c>
      <c r="L12" s="4"/>
      <c r="M12" s="22">
        <f t="shared" si="0"/>
        <v>6.0389348536466665</v>
      </c>
    </row>
    <row r="13" spans="1:13" x14ac:dyDescent="0.25">
      <c r="A13" t="s">
        <v>42</v>
      </c>
      <c r="B13" s="4">
        <v>123155</v>
      </c>
      <c r="C13" s="3">
        <v>309334</v>
      </c>
      <c r="D13" s="3">
        <v>246029</v>
      </c>
      <c r="E13" s="3">
        <v>243906</v>
      </c>
      <c r="F13" s="3">
        <v>16796</v>
      </c>
      <c r="G13" s="3">
        <v>58441</v>
      </c>
      <c r="H13" s="3">
        <v>2667</v>
      </c>
      <c r="I13" s="3">
        <v>550</v>
      </c>
      <c r="J13" s="3">
        <v>74707</v>
      </c>
      <c r="K13" s="3">
        <v>22548</v>
      </c>
      <c r="L13" s="4"/>
      <c r="M13" s="22">
        <f t="shared" si="0"/>
        <v>5.559383836880488</v>
      </c>
    </row>
    <row r="14" spans="1:13" x14ac:dyDescent="0.25">
      <c r="A14" t="s">
        <v>43</v>
      </c>
      <c r="B14" s="4">
        <v>123485</v>
      </c>
      <c r="C14" s="3">
        <v>285832</v>
      </c>
      <c r="D14" s="3">
        <v>234697</v>
      </c>
      <c r="E14" s="3">
        <v>253253</v>
      </c>
      <c r="F14" s="3">
        <v>16577</v>
      </c>
      <c r="G14" s="3">
        <v>61060</v>
      </c>
      <c r="H14" s="3">
        <v>2904</v>
      </c>
      <c r="I14" s="3">
        <v>601</v>
      </c>
      <c r="J14" s="3">
        <v>78284</v>
      </c>
      <c r="K14" s="3">
        <v>45496</v>
      </c>
      <c r="L14" s="4"/>
      <c r="M14" s="22">
        <f t="shared" si="0"/>
        <v>10.697458321945886</v>
      </c>
    </row>
    <row r="15" spans="1:13" x14ac:dyDescent="0.25">
      <c r="A15" t="s">
        <v>44</v>
      </c>
      <c r="B15" s="3">
        <v>127135</v>
      </c>
      <c r="C15" s="3">
        <v>289632</v>
      </c>
      <c r="D15" s="3">
        <v>234844</v>
      </c>
      <c r="E15" s="3">
        <v>251878</v>
      </c>
      <c r="F15" s="3">
        <v>16860</v>
      </c>
      <c r="G15" s="3">
        <v>63314</v>
      </c>
      <c r="H15" s="3">
        <v>2775</v>
      </c>
      <c r="I15" s="3">
        <v>518</v>
      </c>
      <c r="J15" s="4">
        <v>94974</v>
      </c>
      <c r="K15" s="3">
        <v>40489</v>
      </c>
      <c r="L15" s="4"/>
      <c r="M15" s="22">
        <f t="shared" si="0"/>
        <v>12.855170546832701</v>
      </c>
    </row>
    <row r="16" spans="1:13" x14ac:dyDescent="0.25">
      <c r="A16" t="s">
        <v>45</v>
      </c>
      <c r="B16" s="4">
        <v>130705</v>
      </c>
      <c r="C16" s="3">
        <v>290054</v>
      </c>
      <c r="D16" s="3">
        <v>234047</v>
      </c>
      <c r="E16" s="3">
        <v>249496</v>
      </c>
      <c r="F16" s="3">
        <v>16302</v>
      </c>
      <c r="G16" s="3">
        <v>61104</v>
      </c>
      <c r="H16" s="3">
        <v>2771</v>
      </c>
      <c r="I16" s="3">
        <v>596</v>
      </c>
      <c r="J16" s="4">
        <v>125437</v>
      </c>
      <c r="K16" s="3">
        <v>41254</v>
      </c>
      <c r="L16" s="4"/>
      <c r="M16" s="22">
        <f t="shared" si="0"/>
        <v>12.795776803019484</v>
      </c>
    </row>
    <row r="17" spans="1:21" x14ac:dyDescent="0.25">
      <c r="A17" t="s">
        <v>46</v>
      </c>
      <c r="B17" s="4">
        <v>130412</v>
      </c>
      <c r="C17" s="3">
        <v>288403</v>
      </c>
      <c r="D17" s="3">
        <v>232194</v>
      </c>
      <c r="E17" s="3">
        <v>245462</v>
      </c>
      <c r="F17" s="3">
        <v>14600</v>
      </c>
      <c r="G17" s="3">
        <v>54038</v>
      </c>
      <c r="H17" s="3">
        <v>2709</v>
      </c>
      <c r="I17" s="3">
        <v>521</v>
      </c>
      <c r="J17" s="3">
        <v>100401</v>
      </c>
      <c r="K17" s="3">
        <v>19871</v>
      </c>
      <c r="L17" s="4"/>
      <c r="M17" s="22">
        <f t="shared" si="0"/>
        <v>13.835055808185201</v>
      </c>
      <c r="R17" s="4"/>
      <c r="S17" s="4"/>
      <c r="U17" s="17"/>
    </row>
    <row r="18" spans="1:21" x14ac:dyDescent="0.25">
      <c r="A18" t="s">
        <v>47</v>
      </c>
      <c r="B18" s="4">
        <v>190691</v>
      </c>
      <c r="C18" s="3">
        <v>186162</v>
      </c>
      <c r="D18" s="3">
        <v>215577</v>
      </c>
      <c r="E18" s="3">
        <v>249245</v>
      </c>
      <c r="F18" s="3">
        <v>13591</v>
      </c>
      <c r="G18" s="3">
        <v>50410</v>
      </c>
      <c r="H18" s="3">
        <v>2970</v>
      </c>
      <c r="I18" s="3">
        <v>598</v>
      </c>
      <c r="J18" s="3">
        <v>127651</v>
      </c>
      <c r="K18" s="3">
        <v>14839</v>
      </c>
      <c r="L18" s="4"/>
      <c r="M18" s="22">
        <f t="shared" si="0"/>
        <v>1.8993988631967385</v>
      </c>
    </row>
    <row r="19" spans="1:21" x14ac:dyDescent="0.25">
      <c r="A19" t="s">
        <v>48</v>
      </c>
      <c r="B19" s="4">
        <v>193602</v>
      </c>
      <c r="C19" s="3">
        <v>185792</v>
      </c>
      <c r="D19" s="3">
        <v>216518</v>
      </c>
      <c r="E19" s="3">
        <v>248207</v>
      </c>
      <c r="F19" s="3">
        <v>14350</v>
      </c>
      <c r="G19" s="3">
        <v>53972</v>
      </c>
      <c r="H19" s="3">
        <v>3007</v>
      </c>
      <c r="I19" s="3">
        <v>615</v>
      </c>
      <c r="J19" s="4">
        <v>147027</v>
      </c>
      <c r="K19" s="3">
        <v>13314</v>
      </c>
      <c r="L19" s="4"/>
      <c r="M19" s="22">
        <f t="shared" si="0"/>
        <v>2.2120300299396694</v>
      </c>
    </row>
    <row r="20" spans="1:21" x14ac:dyDescent="0.25">
      <c r="A20" t="s">
        <v>49</v>
      </c>
      <c r="B20" s="4">
        <v>196291</v>
      </c>
      <c r="C20" s="3">
        <v>184912</v>
      </c>
      <c r="D20" s="3">
        <v>216027</v>
      </c>
      <c r="E20" s="3">
        <v>245595</v>
      </c>
      <c r="F20" s="3">
        <v>13962</v>
      </c>
      <c r="G20" s="3">
        <v>52122</v>
      </c>
      <c r="H20" s="3">
        <v>2985</v>
      </c>
      <c r="I20" s="3">
        <v>602</v>
      </c>
      <c r="J20" s="4">
        <v>174168</v>
      </c>
      <c r="K20" s="3">
        <v>12040</v>
      </c>
      <c r="L20" s="4"/>
      <c r="M20" s="22">
        <f t="shared" si="0"/>
        <v>2.655566736803586</v>
      </c>
    </row>
    <row r="21" spans="1:21" x14ac:dyDescent="0.25">
      <c r="A21" t="s">
        <v>50</v>
      </c>
      <c r="B21" s="4">
        <v>195561</v>
      </c>
      <c r="C21" s="3">
        <v>185134</v>
      </c>
      <c r="D21" s="3">
        <v>214510</v>
      </c>
      <c r="E21" s="3">
        <v>241890</v>
      </c>
      <c r="F21" s="3">
        <v>12027</v>
      </c>
      <c r="G21" s="3">
        <v>44489</v>
      </c>
      <c r="H21" s="3">
        <v>2822</v>
      </c>
      <c r="I21" s="3">
        <v>445</v>
      </c>
      <c r="J21" s="4">
        <v>97751</v>
      </c>
      <c r="K21" s="3">
        <v>8453</v>
      </c>
      <c r="L21" s="4"/>
      <c r="M21" s="22">
        <f t="shared" si="0"/>
        <v>1.5004221093186387</v>
      </c>
    </row>
    <row r="22" spans="1:21" x14ac:dyDescent="0.25">
      <c r="A22" t="s">
        <v>51</v>
      </c>
      <c r="B22" s="4">
        <v>203509</v>
      </c>
      <c r="C22" s="3">
        <v>184430</v>
      </c>
      <c r="D22" s="3">
        <v>209323</v>
      </c>
      <c r="E22" s="3">
        <v>248309</v>
      </c>
      <c r="F22" s="3">
        <v>12251</v>
      </c>
      <c r="G22" s="3">
        <v>46350</v>
      </c>
      <c r="H22" s="3">
        <v>3205</v>
      </c>
      <c r="I22" s="3">
        <v>584</v>
      </c>
      <c r="J22" s="4">
        <v>123560</v>
      </c>
      <c r="K22" s="3">
        <v>7474</v>
      </c>
      <c r="L22" s="4"/>
      <c r="M22" s="22">
        <f t="shared" si="0"/>
        <v>9.6395693555936965</v>
      </c>
    </row>
    <row r="23" spans="1:21" x14ac:dyDescent="0.25">
      <c r="A23" t="s">
        <v>52</v>
      </c>
      <c r="B23" s="3">
        <v>207605</v>
      </c>
      <c r="C23" s="3">
        <v>184700</v>
      </c>
      <c r="D23" s="3">
        <v>211648</v>
      </c>
      <c r="E23" s="3">
        <v>249044</v>
      </c>
      <c r="F23" s="3">
        <v>12754</v>
      </c>
      <c r="G23" s="3">
        <v>48675</v>
      </c>
      <c r="H23" s="3">
        <v>3192</v>
      </c>
      <c r="I23" s="3">
        <v>571</v>
      </c>
      <c r="J23" s="3">
        <v>145221</v>
      </c>
      <c r="K23" s="3">
        <v>5775</v>
      </c>
      <c r="L23" s="4"/>
      <c r="M23" s="22">
        <f t="shared" si="0"/>
        <v>10.370706277226308</v>
      </c>
    </row>
    <row r="24" spans="1:21" x14ac:dyDescent="0.25">
      <c r="A24" t="s">
        <v>13</v>
      </c>
      <c r="B24" s="3">
        <v>210599</v>
      </c>
      <c r="C24" s="3">
        <v>183657</v>
      </c>
      <c r="D24" s="3">
        <v>211655</v>
      </c>
      <c r="E24" s="3">
        <v>246629</v>
      </c>
      <c r="F24" s="3">
        <v>12466</v>
      </c>
      <c r="G24" s="3">
        <v>47052</v>
      </c>
      <c r="H24" s="3">
        <v>3155</v>
      </c>
      <c r="I24" s="3">
        <v>561</v>
      </c>
      <c r="J24" s="3">
        <v>170858</v>
      </c>
      <c r="K24" s="3">
        <v>5286</v>
      </c>
      <c r="L24" s="4"/>
      <c r="M24" s="22">
        <f t="shared" si="0"/>
        <v>11.941431367067375</v>
      </c>
    </row>
    <row r="25" spans="1:21" x14ac:dyDescent="0.25">
      <c r="A25" t="s">
        <v>11</v>
      </c>
      <c r="B25" s="3">
        <v>214094</v>
      </c>
      <c r="C25" s="3">
        <v>183257</v>
      </c>
      <c r="D25" s="3">
        <v>211072</v>
      </c>
      <c r="E25" s="3">
        <v>244227</v>
      </c>
      <c r="F25" s="3">
        <v>11340</v>
      </c>
      <c r="G25" s="3">
        <v>42462</v>
      </c>
      <c r="H25" s="3">
        <v>3103</v>
      </c>
      <c r="I25" s="3">
        <v>530</v>
      </c>
      <c r="J25" s="3">
        <v>93814</v>
      </c>
      <c r="K25" s="3">
        <v>2346</v>
      </c>
      <c r="L25" s="4"/>
      <c r="M25" s="22">
        <f t="shared" ref="M25:M28" si="1">J25/(B25-B21)</f>
        <v>5.06199751794097</v>
      </c>
      <c r="N25" s="14"/>
      <c r="R25" s="4"/>
      <c r="S25" s="4"/>
      <c r="U25" s="17"/>
    </row>
    <row r="26" spans="1:21" x14ac:dyDescent="0.25">
      <c r="A26" t="s">
        <v>18</v>
      </c>
      <c r="B26" s="4">
        <v>206900</v>
      </c>
      <c r="C26" s="4">
        <v>199585</v>
      </c>
      <c r="D26" s="4">
        <v>205589</v>
      </c>
      <c r="E26" s="4">
        <v>246287</v>
      </c>
      <c r="F26" s="4">
        <v>10955</v>
      </c>
      <c r="G26" s="4">
        <v>43287</v>
      </c>
      <c r="H26" s="4">
        <v>3236</v>
      </c>
      <c r="I26">
        <v>568</v>
      </c>
      <c r="J26" s="4">
        <v>103309</v>
      </c>
      <c r="K26" s="4">
        <v>19343</v>
      </c>
      <c r="L26" s="4"/>
      <c r="M26" s="22">
        <f t="shared" si="1"/>
        <v>30.46564435269832</v>
      </c>
      <c r="N26" s="14"/>
    </row>
    <row r="27" spans="1:21" x14ac:dyDescent="0.25">
      <c r="A27" t="s">
        <v>19</v>
      </c>
      <c r="B27" s="4">
        <v>211541</v>
      </c>
      <c r="C27" s="4">
        <v>201581</v>
      </c>
      <c r="D27" s="4">
        <v>207420</v>
      </c>
      <c r="E27" s="4">
        <v>246269</v>
      </c>
      <c r="F27" s="4">
        <v>11532</v>
      </c>
      <c r="G27" s="4">
        <v>44954</v>
      </c>
      <c r="H27" s="4">
        <v>3177</v>
      </c>
      <c r="I27">
        <v>566</v>
      </c>
      <c r="J27" s="4">
        <v>127361</v>
      </c>
      <c r="K27" s="4">
        <v>15879</v>
      </c>
      <c r="L27" s="4"/>
      <c r="M27" s="22">
        <f t="shared" si="1"/>
        <v>32.357977642276424</v>
      </c>
    </row>
    <row r="28" spans="1:21" x14ac:dyDescent="0.25">
      <c r="A28" t="s">
        <v>20</v>
      </c>
      <c r="B28" s="4">
        <v>213275</v>
      </c>
      <c r="C28" s="4">
        <v>201377</v>
      </c>
      <c r="D28" s="4">
        <v>206779</v>
      </c>
      <c r="E28" s="4">
        <v>243360</v>
      </c>
      <c r="F28" s="4">
        <v>11058</v>
      </c>
      <c r="G28" s="4">
        <v>43038</v>
      </c>
      <c r="H28" s="4">
        <v>3096</v>
      </c>
      <c r="I28">
        <v>560</v>
      </c>
      <c r="J28" s="4">
        <v>156982</v>
      </c>
      <c r="K28" s="4">
        <v>14573</v>
      </c>
      <c r="L28" s="4"/>
      <c r="M28" s="22">
        <f t="shared" si="1"/>
        <v>58.662929745889386</v>
      </c>
    </row>
    <row r="29" spans="1:21" x14ac:dyDescent="0.25">
      <c r="A29" s="19" t="s">
        <v>69</v>
      </c>
      <c r="B29" s="20">
        <v>213867</v>
      </c>
      <c r="C29" s="20">
        <v>201129</v>
      </c>
      <c r="D29" s="20">
        <v>206154</v>
      </c>
      <c r="E29" s="20">
        <v>241349</v>
      </c>
      <c r="F29" s="20">
        <v>8359</v>
      </c>
      <c r="G29" s="20">
        <v>31630</v>
      </c>
      <c r="H29" s="20">
        <v>3295</v>
      </c>
      <c r="I29" s="19">
        <v>579</v>
      </c>
      <c r="J29" s="20">
        <v>90429</v>
      </c>
      <c r="K29" s="20">
        <v>23130</v>
      </c>
      <c r="L29" s="4"/>
      <c r="M29" s="22">
        <f t="shared" ref="M29:M32" si="2">J29/(B29-B25)</f>
        <v>-398.36563876651985</v>
      </c>
    </row>
    <row r="30" spans="1:21" x14ac:dyDescent="0.25">
      <c r="A30" t="s">
        <v>21</v>
      </c>
      <c r="B30" s="3">
        <v>218062</v>
      </c>
      <c r="C30" s="3">
        <v>203293</v>
      </c>
      <c r="D30" s="3">
        <v>249554</v>
      </c>
      <c r="E30" s="3">
        <v>188188</v>
      </c>
      <c r="F30" s="3">
        <v>10553</v>
      </c>
      <c r="G30" s="3">
        <v>41166</v>
      </c>
      <c r="H30" s="3">
        <v>3045</v>
      </c>
      <c r="I30" s="3">
        <v>438</v>
      </c>
      <c r="J30" s="3">
        <v>110639</v>
      </c>
      <c r="K30" s="3">
        <v>16418</v>
      </c>
      <c r="L30" s="4"/>
      <c r="M30" s="22">
        <f t="shared" si="2"/>
        <v>9.9121125246371626</v>
      </c>
    </row>
    <row r="31" spans="1:21" x14ac:dyDescent="0.25">
      <c r="A31" t="s">
        <v>22</v>
      </c>
      <c r="B31" s="3">
        <v>222495</v>
      </c>
      <c r="C31" s="3">
        <v>203961</v>
      </c>
      <c r="D31" s="3">
        <v>249803</v>
      </c>
      <c r="E31" s="3">
        <v>186905</v>
      </c>
      <c r="F31" s="3">
        <v>10469</v>
      </c>
      <c r="G31" s="3">
        <v>40396</v>
      </c>
      <c r="H31" s="3">
        <v>3171</v>
      </c>
      <c r="I31" s="3">
        <v>675</v>
      </c>
      <c r="J31" s="3">
        <v>128519</v>
      </c>
      <c r="K31" s="3">
        <v>13567</v>
      </c>
      <c r="L31" s="4"/>
      <c r="M31" s="22">
        <f t="shared" si="2"/>
        <v>11.732609092568925</v>
      </c>
    </row>
    <row r="32" spans="1:21" x14ac:dyDescent="0.25">
      <c r="A32" t="s">
        <v>23</v>
      </c>
      <c r="B32" s="3">
        <v>225806</v>
      </c>
      <c r="C32" s="3">
        <v>203415</v>
      </c>
      <c r="D32" s="3">
        <v>248704</v>
      </c>
      <c r="E32" s="3">
        <v>182374</v>
      </c>
      <c r="F32" s="3">
        <v>10524</v>
      </c>
      <c r="G32" s="3">
        <v>39735</v>
      </c>
      <c r="H32" s="3">
        <v>3116</v>
      </c>
      <c r="I32" s="3">
        <v>493</v>
      </c>
      <c r="J32" s="3">
        <v>160495</v>
      </c>
      <c r="K32" s="3">
        <v>12082</v>
      </c>
      <c r="L32" s="4"/>
      <c r="M32" s="22">
        <f t="shared" si="2"/>
        <v>12.807836565318011</v>
      </c>
    </row>
    <row r="33" spans="1:21" x14ac:dyDescent="0.25">
      <c r="A33" t="s">
        <v>24</v>
      </c>
      <c r="B33" s="3">
        <v>228204</v>
      </c>
      <c r="C33" s="4">
        <v>202294</v>
      </c>
      <c r="D33" s="3">
        <v>245726</v>
      </c>
      <c r="E33" s="3">
        <v>176876</v>
      </c>
      <c r="F33" s="3">
        <v>8813</v>
      </c>
      <c r="G33" s="3">
        <v>32765</v>
      </c>
      <c r="H33" s="3">
        <v>3040</v>
      </c>
      <c r="I33" s="3">
        <v>381</v>
      </c>
      <c r="J33" s="3">
        <v>94191</v>
      </c>
      <c r="K33" s="3">
        <v>5625</v>
      </c>
      <c r="L33" s="4"/>
      <c r="M33" s="22">
        <f t="shared" ref="M33:M36" si="3">J33/(B33-B29)</f>
        <v>6.5697844737392757</v>
      </c>
    </row>
    <row r="34" spans="1:21" x14ac:dyDescent="0.25">
      <c r="A34" t="s">
        <v>16</v>
      </c>
      <c r="B34" s="3">
        <v>236505</v>
      </c>
      <c r="C34" s="3">
        <v>204510</v>
      </c>
      <c r="D34" s="3">
        <v>246803</v>
      </c>
      <c r="E34" s="3">
        <v>178162</v>
      </c>
      <c r="F34" s="3">
        <v>9176</v>
      </c>
      <c r="G34" s="3">
        <v>42812</v>
      </c>
      <c r="H34" s="3">
        <v>3329</v>
      </c>
      <c r="I34" s="3">
        <v>467</v>
      </c>
      <c r="J34" s="3">
        <v>105967</v>
      </c>
      <c r="K34" s="3">
        <v>12686</v>
      </c>
      <c r="L34" s="4"/>
      <c r="M34" s="22">
        <f t="shared" si="3"/>
        <v>5.7456487556254405</v>
      </c>
      <c r="O34" s="4"/>
      <c r="P34" s="4"/>
      <c r="Q34" s="4"/>
    </row>
    <row r="35" spans="1:21" x14ac:dyDescent="0.25">
      <c r="A35" t="s">
        <v>17</v>
      </c>
      <c r="B35" s="4">
        <v>240840</v>
      </c>
      <c r="C35" s="4">
        <v>204715</v>
      </c>
      <c r="D35" s="4">
        <v>247019</v>
      </c>
      <c r="E35" s="4">
        <v>176763</v>
      </c>
      <c r="F35" s="4">
        <v>3815</v>
      </c>
      <c r="G35" s="4">
        <v>13347</v>
      </c>
      <c r="H35" s="4">
        <v>3306</v>
      </c>
      <c r="I35" s="4">
        <v>184</v>
      </c>
      <c r="J35" s="4">
        <v>124741</v>
      </c>
      <c r="K35" s="4">
        <v>10780</v>
      </c>
      <c r="L35" s="4"/>
      <c r="M35" s="22">
        <f t="shared" si="3"/>
        <v>6.7997274461706185</v>
      </c>
      <c r="O35" s="4"/>
      <c r="P35" s="4"/>
    </row>
    <row r="36" spans="1:21" x14ac:dyDescent="0.25">
      <c r="A36" t="s">
        <v>12</v>
      </c>
      <c r="B36" s="4">
        <v>250303</v>
      </c>
      <c r="C36" s="4">
        <v>205099</v>
      </c>
      <c r="D36" s="4">
        <v>246913</v>
      </c>
      <c r="E36" s="4">
        <v>174139</v>
      </c>
      <c r="F36" s="4">
        <v>9050</v>
      </c>
      <c r="G36" s="4">
        <v>40134</v>
      </c>
      <c r="H36" s="4">
        <v>3214</v>
      </c>
      <c r="I36" s="4">
        <v>485</v>
      </c>
      <c r="J36" s="4">
        <v>145864</v>
      </c>
      <c r="K36" s="4">
        <v>10003</v>
      </c>
      <c r="L36" s="4"/>
      <c r="M36" s="22">
        <f t="shared" si="3"/>
        <v>5.9543617585826834</v>
      </c>
      <c r="R36" s="4"/>
      <c r="S36" s="4"/>
      <c r="T36" s="4"/>
      <c r="U36" s="17"/>
    </row>
    <row r="37" spans="1:21" x14ac:dyDescent="0.25">
      <c r="A37" t="s">
        <v>66</v>
      </c>
      <c r="B37" s="4">
        <v>260785</v>
      </c>
      <c r="C37" s="4">
        <v>204513</v>
      </c>
      <c r="D37" s="4">
        <v>245151</v>
      </c>
      <c r="E37" s="4">
        <v>170259</v>
      </c>
      <c r="F37" s="4">
        <v>7705</v>
      </c>
      <c r="G37" s="4">
        <v>33111</v>
      </c>
      <c r="H37" s="4">
        <v>3123</v>
      </c>
      <c r="I37" s="4">
        <v>433</v>
      </c>
      <c r="J37" s="4">
        <v>75194</v>
      </c>
      <c r="K37" s="4">
        <v>3595</v>
      </c>
      <c r="M37" s="22">
        <f t="shared" ref="M37:M42" si="4">J37/(B37-B33)</f>
        <v>2.3079095178171327</v>
      </c>
      <c r="U37" s="17"/>
    </row>
    <row r="38" spans="1:21" x14ac:dyDescent="0.25">
      <c r="A38" t="s">
        <v>71</v>
      </c>
      <c r="B38" s="4">
        <v>270540</v>
      </c>
      <c r="C38" s="4">
        <v>214158</v>
      </c>
      <c r="D38" s="4">
        <v>247442</v>
      </c>
      <c r="E38" s="4">
        <v>175507</v>
      </c>
      <c r="F38" s="4">
        <v>8896</v>
      </c>
      <c r="G38" s="4">
        <v>41887</v>
      </c>
      <c r="H38" s="4">
        <v>3369</v>
      </c>
      <c r="I38" s="4">
        <v>572</v>
      </c>
      <c r="J38" s="4">
        <v>88356</v>
      </c>
      <c r="K38" s="4">
        <v>6439</v>
      </c>
      <c r="M38" s="22">
        <f t="shared" si="4"/>
        <v>2.5960334949316879</v>
      </c>
      <c r="U38" s="17"/>
    </row>
    <row r="39" spans="1:21" x14ac:dyDescent="0.25">
      <c r="A39" s="25" t="s">
        <v>77</v>
      </c>
      <c r="B39" s="4">
        <v>277899</v>
      </c>
      <c r="C39" s="4">
        <v>215116</v>
      </c>
      <c r="D39" s="4">
        <v>247385</v>
      </c>
      <c r="E39" s="4">
        <v>174302</v>
      </c>
      <c r="F39" s="4">
        <v>8898</v>
      </c>
      <c r="G39" s="4">
        <v>39227</v>
      </c>
      <c r="H39" s="4">
        <v>3364</v>
      </c>
      <c r="I39" s="4">
        <v>450</v>
      </c>
      <c r="J39" s="4">
        <v>103496</v>
      </c>
      <c r="K39" s="4">
        <v>3434</v>
      </c>
      <c r="M39" s="22">
        <f t="shared" si="4"/>
        <v>2.7927359076067892</v>
      </c>
      <c r="U39" s="17"/>
    </row>
    <row r="40" spans="1:21" x14ac:dyDescent="0.25">
      <c r="A40" s="25" t="s">
        <v>79</v>
      </c>
      <c r="B40" s="4">
        <v>283556</v>
      </c>
      <c r="C40" s="4">
        <v>215373</v>
      </c>
      <c r="D40" s="4">
        <v>246961</v>
      </c>
      <c r="E40" s="4">
        <v>172177</v>
      </c>
      <c r="F40" s="4">
        <v>8891</v>
      </c>
      <c r="G40" s="4">
        <v>40488</v>
      </c>
      <c r="H40" s="4">
        <v>3344</v>
      </c>
      <c r="I40" s="4">
        <v>523</v>
      </c>
      <c r="J40" s="4">
        <v>133005</v>
      </c>
      <c r="K40" s="4">
        <v>2022</v>
      </c>
      <c r="M40" s="22">
        <f t="shared" si="4"/>
        <v>3.9997894926773525</v>
      </c>
      <c r="U40" s="17"/>
    </row>
    <row r="41" spans="1:21" x14ac:dyDescent="0.25">
      <c r="A41" s="25" t="s">
        <v>80</v>
      </c>
      <c r="B41" s="4">
        <v>284179</v>
      </c>
      <c r="C41" s="4">
        <v>215049</v>
      </c>
      <c r="D41" s="4">
        <v>245533</v>
      </c>
      <c r="E41" s="4">
        <v>169106</v>
      </c>
      <c r="F41" s="4">
        <v>7840</v>
      </c>
      <c r="G41" s="4">
        <v>33377</v>
      </c>
      <c r="H41" s="4">
        <v>3220</v>
      </c>
      <c r="I41" s="4">
        <v>431</v>
      </c>
      <c r="J41" s="4">
        <v>65040</v>
      </c>
      <c r="K41" s="4">
        <v>1269</v>
      </c>
      <c r="M41" s="22">
        <f t="shared" si="4"/>
        <v>2.7802000512952039</v>
      </c>
      <c r="U41" s="17"/>
    </row>
    <row r="42" spans="1:21" x14ac:dyDescent="0.25">
      <c r="A42" s="4" t="s">
        <v>83</v>
      </c>
      <c r="B42" s="4">
        <v>287122</v>
      </c>
      <c r="C42" s="4">
        <v>219451</v>
      </c>
      <c r="D42" s="4">
        <v>248859</v>
      </c>
      <c r="E42" s="4">
        <v>170443</v>
      </c>
      <c r="F42" s="4">
        <v>9480</v>
      </c>
      <c r="G42" s="4">
        <v>41936</v>
      </c>
      <c r="H42" s="4">
        <v>3451</v>
      </c>
      <c r="I42" s="4">
        <v>574</v>
      </c>
      <c r="J42" s="4">
        <v>87906</v>
      </c>
      <c r="K42" s="4">
        <v>4352</v>
      </c>
      <c r="L42" s="4"/>
      <c r="M42" s="22">
        <f t="shared" si="4"/>
        <v>5.3012905560246049</v>
      </c>
      <c r="U42" s="17"/>
    </row>
    <row r="43" spans="1:21" x14ac:dyDescent="0.25">
      <c r="A43" s="4" t="s">
        <v>84</v>
      </c>
      <c r="B43" s="4">
        <v>288294</v>
      </c>
      <c r="C43" s="4">
        <v>220175</v>
      </c>
      <c r="D43" s="4">
        <v>246982</v>
      </c>
      <c r="E43" s="4">
        <v>168077</v>
      </c>
      <c r="F43" s="4">
        <v>9117</v>
      </c>
      <c r="G43" s="4">
        <v>38638</v>
      </c>
      <c r="H43" s="4">
        <v>3475</v>
      </c>
      <c r="I43" s="4">
        <v>443</v>
      </c>
      <c r="J43" s="4">
        <v>104268</v>
      </c>
      <c r="K43" s="4">
        <v>0</v>
      </c>
      <c r="M43" s="22">
        <f>J43/(B43-B39)</f>
        <v>10.03059163059163</v>
      </c>
      <c r="U43" s="17"/>
    </row>
    <row r="44" spans="1:21" x14ac:dyDescent="0.25">
      <c r="A44" s="4" t="s">
        <v>85</v>
      </c>
      <c r="B44" s="4">
        <v>289962</v>
      </c>
      <c r="C44" s="4">
        <v>219383</v>
      </c>
      <c r="D44" s="4">
        <v>245019</v>
      </c>
      <c r="E44" s="4">
        <v>165233</v>
      </c>
      <c r="F44" s="4">
        <v>9266</v>
      </c>
      <c r="G44" s="4">
        <v>38894</v>
      </c>
      <c r="H44" s="4">
        <v>3429</v>
      </c>
      <c r="I44" s="4">
        <v>506</v>
      </c>
      <c r="J44" s="2">
        <v>132365</v>
      </c>
      <c r="K44" s="4">
        <v>0</v>
      </c>
      <c r="M44" s="22">
        <f>J44/(B44-B40)</f>
        <v>20.662660006244145</v>
      </c>
      <c r="N44" s="15">
        <f>J44/J40-1</f>
        <v>-4.8118491786023343E-3</v>
      </c>
      <c r="P44">
        <v>0</v>
      </c>
      <c r="Q44">
        <v>0</v>
      </c>
      <c r="U44" s="17"/>
    </row>
    <row r="45" spans="1:21" x14ac:dyDescent="0.25"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21" x14ac:dyDescent="0.25">
      <c r="A46" t="s">
        <v>11</v>
      </c>
      <c r="B46" s="4">
        <f>B25</f>
        <v>214094</v>
      </c>
      <c r="C46" s="4">
        <f>C25</f>
        <v>183257</v>
      </c>
      <c r="D46" s="4">
        <f t="shared" ref="D46:K46" si="5">D25</f>
        <v>211072</v>
      </c>
      <c r="E46" s="4">
        <f t="shared" si="5"/>
        <v>244227</v>
      </c>
      <c r="F46" s="4">
        <f t="shared" si="5"/>
        <v>11340</v>
      </c>
      <c r="G46" s="4">
        <f t="shared" si="5"/>
        <v>42462</v>
      </c>
      <c r="H46" s="4">
        <f t="shared" si="5"/>
        <v>3103</v>
      </c>
      <c r="I46" s="4">
        <f t="shared" si="5"/>
        <v>530</v>
      </c>
      <c r="J46" s="4">
        <f t="shared" si="5"/>
        <v>93814</v>
      </c>
      <c r="K46" s="4">
        <f t="shared" si="5"/>
        <v>2346</v>
      </c>
    </row>
    <row r="47" spans="1:21" x14ac:dyDescent="0.25">
      <c r="A47" t="s">
        <v>80</v>
      </c>
      <c r="B47" s="4">
        <f>B41</f>
        <v>284179</v>
      </c>
      <c r="C47" s="4">
        <f>C41</f>
        <v>215049</v>
      </c>
      <c r="D47" s="4">
        <f t="shared" ref="D47:K47" si="6">D41</f>
        <v>245533</v>
      </c>
      <c r="E47" s="4">
        <f t="shared" si="6"/>
        <v>169106</v>
      </c>
      <c r="F47" s="4">
        <f t="shared" si="6"/>
        <v>7840</v>
      </c>
      <c r="G47" s="4">
        <f t="shared" si="6"/>
        <v>33377</v>
      </c>
      <c r="H47" s="4">
        <f t="shared" si="6"/>
        <v>3220</v>
      </c>
      <c r="I47" s="4">
        <f t="shared" si="6"/>
        <v>431</v>
      </c>
      <c r="J47" s="4">
        <f t="shared" si="6"/>
        <v>65040</v>
      </c>
      <c r="K47" s="4">
        <f t="shared" si="6"/>
        <v>1269</v>
      </c>
      <c r="M47" s="4"/>
    </row>
    <row r="48" spans="1:21" x14ac:dyDescent="0.25">
      <c r="B48" s="4">
        <f>B47-B46</f>
        <v>70085</v>
      </c>
      <c r="C48" s="4">
        <f>C47-C46</f>
        <v>31792</v>
      </c>
      <c r="D48" s="4">
        <f t="shared" ref="D48:K48" si="7">D47-D46</f>
        <v>34461</v>
      </c>
      <c r="E48" s="4">
        <f t="shared" si="7"/>
        <v>-75121</v>
      </c>
      <c r="F48" s="4">
        <f t="shared" si="7"/>
        <v>-3500</v>
      </c>
      <c r="G48" s="4">
        <f t="shared" si="7"/>
        <v>-9085</v>
      </c>
      <c r="H48" s="4">
        <f t="shared" si="7"/>
        <v>117</v>
      </c>
      <c r="I48" s="4">
        <f t="shared" si="7"/>
        <v>-99</v>
      </c>
      <c r="J48" s="4">
        <f t="shared" si="7"/>
        <v>-28774</v>
      </c>
      <c r="K48" s="4">
        <f t="shared" si="7"/>
        <v>-1077</v>
      </c>
      <c r="M48" s="23"/>
    </row>
    <row r="49" spans="1:13" x14ac:dyDescent="0.25">
      <c r="B49" s="4"/>
      <c r="C49" s="4"/>
      <c r="D49" s="4"/>
      <c r="E49" s="4"/>
      <c r="F49" s="4"/>
      <c r="G49" s="4"/>
      <c r="H49" s="4"/>
      <c r="I49" s="4"/>
      <c r="J49" s="22">
        <f>J43-J39</f>
        <v>772</v>
      </c>
      <c r="K49" s="21"/>
      <c r="M49" s="23"/>
    </row>
    <row r="50" spans="1:13" x14ac:dyDescent="0.25">
      <c r="A50" s="16" t="s">
        <v>53</v>
      </c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3" x14ac:dyDescent="0.25"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3" x14ac:dyDescent="0.25">
      <c r="B52" s="4" t="s">
        <v>58</v>
      </c>
      <c r="C52" s="4" t="s">
        <v>65</v>
      </c>
      <c r="D52" s="4"/>
      <c r="E52" s="4"/>
      <c r="F52" s="4"/>
      <c r="G52" s="4"/>
      <c r="H52" s="4"/>
      <c r="I52" s="4"/>
      <c r="J52" s="4"/>
      <c r="K52" s="4"/>
    </row>
    <row r="53" spans="1:13" x14ac:dyDescent="0.25">
      <c r="A53">
        <v>2016</v>
      </c>
      <c r="B53" s="2">
        <f>B40-B37</f>
        <v>22771</v>
      </c>
      <c r="C53" s="2">
        <f>C40-C37</f>
        <v>10860</v>
      </c>
      <c r="J53" s="4"/>
      <c r="K53" s="4"/>
    </row>
    <row r="54" spans="1:13" x14ac:dyDescent="0.25">
      <c r="A54">
        <v>2017</v>
      </c>
      <c r="B54" s="14">
        <f>B44-B41</f>
        <v>5783</v>
      </c>
      <c r="C54" s="14">
        <f>C44-C41</f>
        <v>4334</v>
      </c>
    </row>
    <row r="55" spans="1:13" x14ac:dyDescent="0.25">
      <c r="B55" s="23"/>
      <c r="C55" s="23">
        <f>SUM(B54:C54)/SUM(B53:C53)-1</f>
        <v>-0.69917635514852372</v>
      </c>
    </row>
    <row r="57" spans="1:13" x14ac:dyDescent="0.25">
      <c r="B57" s="4"/>
      <c r="C57" s="4"/>
      <c r="D57" s="4"/>
    </row>
    <row r="58" spans="1:13" x14ac:dyDescent="0.25">
      <c r="B58" s="4"/>
      <c r="C58" s="4"/>
      <c r="D58" s="4"/>
    </row>
    <row r="59" spans="1:13" x14ac:dyDescent="0.25">
      <c r="B59" s="4"/>
      <c r="C59" s="4"/>
      <c r="D59" s="4"/>
    </row>
    <row r="60" spans="1:13" x14ac:dyDescent="0.25">
      <c r="B60" s="4"/>
      <c r="C60" s="4"/>
      <c r="D60" s="4"/>
    </row>
    <row r="61" spans="1:13" x14ac:dyDescent="0.25">
      <c r="B61" s="4"/>
      <c r="C61" s="4"/>
      <c r="D61" s="4"/>
    </row>
    <row r="62" spans="1:13" x14ac:dyDescent="0.25">
      <c r="B62" s="4"/>
      <c r="C62" s="4"/>
      <c r="D62" s="4"/>
    </row>
    <row r="63" spans="1:13" x14ac:dyDescent="0.25">
      <c r="B63" s="4"/>
      <c r="C63" s="4"/>
      <c r="D63" s="4"/>
    </row>
    <row r="64" spans="1:13" x14ac:dyDescent="0.25">
      <c r="B64" s="4"/>
      <c r="C64" s="4"/>
      <c r="D64" s="4"/>
    </row>
    <row r="65" spans="1:8" x14ac:dyDescent="0.25">
      <c r="B65" s="4"/>
      <c r="C65" s="4"/>
      <c r="D65" s="4"/>
    </row>
    <row r="67" spans="1:8" x14ac:dyDescent="0.25">
      <c r="B67" s="4" t="s">
        <v>57</v>
      </c>
    </row>
    <row r="68" spans="1:8" x14ac:dyDescent="0.25">
      <c r="A68" t="s">
        <v>56</v>
      </c>
      <c r="B68" s="4">
        <f>SUM(B28:C28)-SUM(B25:C25)</f>
        <v>17301</v>
      </c>
    </row>
    <row r="69" spans="1:8" x14ac:dyDescent="0.25">
      <c r="A69" t="s">
        <v>86</v>
      </c>
      <c r="B69" s="4">
        <f>SUM(B44:C44)-SUM(B41:C41)</f>
        <v>10117</v>
      </c>
      <c r="C69" s="23">
        <f>B69/B68-1</f>
        <v>-0.41523611351944978</v>
      </c>
    </row>
    <row r="72" spans="1:8" x14ac:dyDescent="0.25">
      <c r="C72" s="28"/>
      <c r="D72" s="28"/>
      <c r="E72" s="28"/>
      <c r="F72" s="28"/>
      <c r="G72" s="28"/>
      <c r="H72" s="28"/>
    </row>
  </sheetData>
  <mergeCells count="2">
    <mergeCell ref="B1:H1"/>
    <mergeCell ref="J1:K1"/>
  </mergeCells>
  <hyperlinks>
    <hyperlink ref="A50" r:id="rId1"/>
  </hyperlinks>
  <pageMargins left="0.511811024" right="0.511811024" top="0.78740157499999996" bottom="0.78740157499999996" header="0.31496062000000002" footer="0.31496062000000002"/>
  <pageSetup paperSize="9" orientation="portrait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opLeftCell="A25" workbookViewId="0">
      <selection activeCell="C43" sqref="C43"/>
    </sheetView>
  </sheetViews>
  <sheetFormatPr defaultRowHeight="15" x14ac:dyDescent="0.25"/>
  <cols>
    <col min="1" max="1" width="10.7109375" bestFit="1" customWidth="1"/>
    <col min="2" max="2" width="9.5703125" bestFit="1" customWidth="1"/>
    <col min="3" max="3" width="11.85546875" bestFit="1" customWidth="1"/>
    <col min="6" max="6" width="8.85546875" bestFit="1" customWidth="1"/>
    <col min="7" max="7" width="9" bestFit="1" customWidth="1"/>
    <col min="8" max="8" width="12" bestFit="1" customWidth="1"/>
    <col min="10" max="10" width="3" bestFit="1" customWidth="1"/>
  </cols>
  <sheetData>
    <row r="1" spans="1:12" x14ac:dyDescent="0.25">
      <c r="B1" s="29" t="s">
        <v>60</v>
      </c>
      <c r="C1" s="29"/>
    </row>
    <row r="2" spans="1:12" x14ac:dyDescent="0.25">
      <c r="B2" s="4" t="s">
        <v>61</v>
      </c>
      <c r="C2" t="s">
        <v>62</v>
      </c>
    </row>
    <row r="3" spans="1:12" x14ac:dyDescent="0.25">
      <c r="A3" t="str">
        <f>SME!A4</f>
        <v>Set.07</v>
      </c>
      <c r="B3" s="4">
        <f>SUM(SME!B4:C4)-SUM(SME!B3:C3)</f>
        <v>1897</v>
      </c>
    </row>
    <row r="4" spans="1:12" x14ac:dyDescent="0.25">
      <c r="A4" t="str">
        <f>SME!A5</f>
        <v>Dez.07</v>
      </c>
      <c r="B4" s="4">
        <f>SUM(SME!B5:C5)-SUM(SME!B4:C4)</f>
        <v>1034</v>
      </c>
    </row>
    <row r="5" spans="1:12" x14ac:dyDescent="0.25">
      <c r="A5" t="str">
        <f>SME!A6</f>
        <v>Mar.08</v>
      </c>
      <c r="B5" s="4">
        <f>SUM(SME!B6:C6)-SUM(SME!B5:C5)</f>
        <v>-2033</v>
      </c>
      <c r="F5" s="29" t="s">
        <v>67</v>
      </c>
      <c r="G5" s="29"/>
      <c r="H5" s="29"/>
    </row>
    <row r="6" spans="1:12" x14ac:dyDescent="0.25">
      <c r="A6" t="str">
        <f>SME!A7</f>
        <v>Jun.08</v>
      </c>
      <c r="B6" s="4">
        <f>SUM(SME!B7:C7)-SUM(SME!B6:C6)</f>
        <v>12576</v>
      </c>
      <c r="C6" s="4">
        <f>SUM(B3:B6)</f>
        <v>13474</v>
      </c>
      <c r="G6" t="s">
        <v>63</v>
      </c>
      <c r="H6" t="s">
        <v>64</v>
      </c>
    </row>
    <row r="7" spans="1:12" x14ac:dyDescent="0.25">
      <c r="A7" t="str">
        <f>SME!A8</f>
        <v>Set.08</v>
      </c>
      <c r="B7" s="4">
        <f>SUM(SME!B8:C8)-SUM(SME!B7:C7)</f>
        <v>6667</v>
      </c>
      <c r="C7" s="4">
        <f t="shared" ref="C7:C33" si="0">SUM(B4:B7)</f>
        <v>18244</v>
      </c>
      <c r="F7">
        <v>2008</v>
      </c>
      <c r="G7" s="4">
        <f>C8</f>
        <v>19748</v>
      </c>
      <c r="H7" s="2">
        <f>G7/366</f>
        <v>53.956284153005463</v>
      </c>
      <c r="J7" s="18"/>
      <c r="K7" t="s">
        <v>72</v>
      </c>
      <c r="L7" t="s">
        <v>73</v>
      </c>
    </row>
    <row r="8" spans="1:12" x14ac:dyDescent="0.25">
      <c r="A8" t="str">
        <f>SME!A9</f>
        <v>Dez.08</v>
      </c>
      <c r="B8" s="4">
        <f>SUM(SME!B9:C9)-SUM(SME!B8:C8)</f>
        <v>2538</v>
      </c>
      <c r="C8" s="4">
        <f>SUM(B5:B8)</f>
        <v>19748</v>
      </c>
      <c r="F8">
        <v>2009</v>
      </c>
      <c r="G8" s="4">
        <f>C12</f>
        <v>4865</v>
      </c>
      <c r="H8" s="2">
        <f t="shared" ref="H8:H14" si="1">G8/365</f>
        <v>13.328767123287671</v>
      </c>
      <c r="J8" s="18"/>
      <c r="L8" t="s">
        <v>74</v>
      </c>
    </row>
    <row r="9" spans="1:12" x14ac:dyDescent="0.25">
      <c r="A9" t="str">
        <f>SME!A10</f>
        <v>Mar.09</v>
      </c>
      <c r="B9" s="4">
        <f>SUM(SME!B10:C10)-SUM(SME!B9:C9)</f>
        <v>-3412</v>
      </c>
      <c r="C9" s="4">
        <f t="shared" si="0"/>
        <v>18369</v>
      </c>
      <c r="F9">
        <v>2010</v>
      </c>
      <c r="G9" s="4">
        <f>C16</f>
        <v>-13674</v>
      </c>
      <c r="H9" s="2">
        <f t="shared" si="1"/>
        <v>-37.463013698630135</v>
      </c>
      <c r="J9" s="18"/>
      <c r="L9" t="s">
        <v>75</v>
      </c>
    </row>
    <row r="10" spans="1:12" x14ac:dyDescent="0.25">
      <c r="A10" t="str">
        <f>SME!A11</f>
        <v>Jun.09</v>
      </c>
      <c r="B10" s="4">
        <f>SUM(SME!B11:C11)-SUM(SME!B10:C10)</f>
        <v>5702</v>
      </c>
      <c r="C10" s="4">
        <f t="shared" si="0"/>
        <v>11495</v>
      </c>
      <c r="F10">
        <v>2011</v>
      </c>
      <c r="G10" s="4">
        <f>C20</f>
        <v>-38120</v>
      </c>
      <c r="H10" s="2">
        <f t="shared" si="1"/>
        <v>-104.43835616438356</v>
      </c>
      <c r="J10" s="18"/>
      <c r="L10" t="s">
        <v>76</v>
      </c>
    </row>
    <row r="11" spans="1:12" x14ac:dyDescent="0.25">
      <c r="A11" t="str">
        <f>SME!A12</f>
        <v>Set.09</v>
      </c>
      <c r="B11" s="4">
        <f>SUM(SME!B12:C12)-SUM(SME!B11:C11)</f>
        <v>74</v>
      </c>
      <c r="C11" s="4">
        <f t="shared" si="0"/>
        <v>4902</v>
      </c>
      <c r="F11">
        <v>2012</v>
      </c>
      <c r="G11" s="4">
        <f>C24</f>
        <v>16656</v>
      </c>
      <c r="H11" s="2">
        <f>G11/366</f>
        <v>45.508196721311478</v>
      </c>
      <c r="J11" s="18"/>
    </row>
    <row r="12" spans="1:12" x14ac:dyDescent="0.25">
      <c r="A12" t="str">
        <f>SME!A13</f>
        <v>Dez.09</v>
      </c>
      <c r="B12" s="4">
        <f>SUM(SME!B13:C13)-SUM(SME!B12:C12)</f>
        <v>2501</v>
      </c>
      <c r="C12" s="4">
        <f t="shared" si="0"/>
        <v>4865</v>
      </c>
      <c r="F12" t="s">
        <v>68</v>
      </c>
      <c r="G12" s="4">
        <f>C28</f>
        <v>17645</v>
      </c>
      <c r="H12" s="2">
        <f t="shared" si="1"/>
        <v>48.342465753424655</v>
      </c>
      <c r="J12" s="18"/>
    </row>
    <row r="13" spans="1:12" x14ac:dyDescent="0.25">
      <c r="A13" t="str">
        <f>SME!A14</f>
        <v>Mar.10</v>
      </c>
      <c r="B13" s="4">
        <f>SUM(SME!B14:C14)-SUM(SME!B13:C13)</f>
        <v>-23172</v>
      </c>
      <c r="C13" s="4">
        <f t="shared" si="0"/>
        <v>-14895</v>
      </c>
      <c r="F13" t="s">
        <v>70</v>
      </c>
      <c r="G13" s="4">
        <f>C32</f>
        <v>15502</v>
      </c>
      <c r="H13" s="2">
        <f t="shared" si="1"/>
        <v>42.471232876712328</v>
      </c>
    </row>
    <row r="14" spans="1:12" x14ac:dyDescent="0.25">
      <c r="A14" t="str">
        <f>SME!A15</f>
        <v>Jun.10</v>
      </c>
      <c r="B14" s="4">
        <f>SUM(SME!B15:C15)-SUM(SME!B14:C14)</f>
        <v>7450</v>
      </c>
      <c r="C14" s="4">
        <f t="shared" si="0"/>
        <v>-13147</v>
      </c>
      <c r="F14">
        <v>2015</v>
      </c>
      <c r="G14" s="4">
        <f>C36</f>
        <v>34800</v>
      </c>
      <c r="H14" s="2">
        <f t="shared" si="1"/>
        <v>95.342465753424662</v>
      </c>
      <c r="I14" s="23">
        <f>G14/G7-1</f>
        <v>0.76220376747012364</v>
      </c>
    </row>
    <row r="15" spans="1:12" x14ac:dyDescent="0.25">
      <c r="A15" t="str">
        <f>SME!A16</f>
        <v>Set.10</v>
      </c>
      <c r="B15" s="4">
        <f>SUM(SME!B16:C16)-SUM(SME!B15:C15)</f>
        <v>3992</v>
      </c>
      <c r="C15" s="4">
        <f t="shared" si="0"/>
        <v>-9229</v>
      </c>
      <c r="F15">
        <v>2016</v>
      </c>
      <c r="G15" s="4">
        <f>B37+B38+B39+B40</f>
        <v>33930</v>
      </c>
      <c r="H15" s="2">
        <f>G15/366</f>
        <v>92.704918032786878</v>
      </c>
    </row>
    <row r="16" spans="1:12" x14ac:dyDescent="0.25">
      <c r="A16" t="str">
        <f>SME!A17</f>
        <v>Dez.10</v>
      </c>
      <c r="B16" s="4">
        <f>SUM(SME!B17:C17)-SUM(SME!B16:C16)</f>
        <v>-1944</v>
      </c>
      <c r="C16" s="4">
        <f t="shared" si="0"/>
        <v>-13674</v>
      </c>
      <c r="F16" t="s">
        <v>87</v>
      </c>
      <c r="G16" s="2">
        <f>B41+B42+B43</f>
        <v>10117</v>
      </c>
      <c r="H16" s="14"/>
    </row>
    <row r="17" spans="1:9" x14ac:dyDescent="0.25">
      <c r="A17" t="str">
        <f>SME!A18</f>
        <v>Mar.11</v>
      </c>
      <c r="B17" s="4">
        <f>SUM(SME!B18:C18)-SUM(SME!B17:C17)</f>
        <v>-41962</v>
      </c>
      <c r="C17" s="4">
        <f t="shared" si="0"/>
        <v>-32464</v>
      </c>
      <c r="H17" s="14"/>
    </row>
    <row r="18" spans="1:9" x14ac:dyDescent="0.25">
      <c r="A18" t="str">
        <f>SME!A19</f>
        <v>Jun.11</v>
      </c>
      <c r="B18" s="4">
        <f>SUM(SME!B19:C19)-SUM(SME!B18:C18)</f>
        <v>2541</v>
      </c>
      <c r="C18" s="4">
        <f t="shared" si="0"/>
        <v>-37373</v>
      </c>
      <c r="F18" t="s">
        <v>81</v>
      </c>
      <c r="G18" s="2">
        <f>G12+G13+G14+G15</f>
        <v>101877</v>
      </c>
      <c r="H18" s="14"/>
    </row>
    <row r="19" spans="1:9" x14ac:dyDescent="0.25">
      <c r="A19" t="str">
        <f>SME!A20</f>
        <v>Set.11</v>
      </c>
      <c r="B19" s="4">
        <f>SUM(SME!B20:C20)-SUM(SME!B19:C19)</f>
        <v>1809</v>
      </c>
      <c r="C19" s="4">
        <f t="shared" si="0"/>
        <v>-39556</v>
      </c>
      <c r="F19" t="s">
        <v>82</v>
      </c>
      <c r="G19" s="5">
        <f>G18/150000</f>
        <v>0.67918000000000001</v>
      </c>
      <c r="H19" s="14"/>
    </row>
    <row r="20" spans="1:9" x14ac:dyDescent="0.25">
      <c r="A20" t="str">
        <f>SME!A21</f>
        <v>Dez.11</v>
      </c>
      <c r="B20" s="4">
        <f>SUM(SME!B21:C21)-SUM(SME!B20:C20)</f>
        <v>-508</v>
      </c>
      <c r="C20" s="4">
        <f t="shared" si="0"/>
        <v>-38120</v>
      </c>
      <c r="G20" s="2"/>
      <c r="H20" s="14"/>
    </row>
    <row r="21" spans="1:9" x14ac:dyDescent="0.25">
      <c r="A21" t="str">
        <f>SME!A22</f>
        <v>Mar.12</v>
      </c>
      <c r="B21" s="4">
        <f>SUM(SME!B22:C22)-SUM(SME!B21:C21)</f>
        <v>7244</v>
      </c>
      <c r="C21" s="4">
        <f t="shared" si="0"/>
        <v>11086</v>
      </c>
      <c r="G21" s="2"/>
      <c r="H21" s="14"/>
    </row>
    <row r="22" spans="1:9" x14ac:dyDescent="0.25">
      <c r="A22" t="str">
        <f>SME!A23</f>
        <v>Jun.12</v>
      </c>
      <c r="B22" s="4">
        <f>SUM(SME!B23:C23)-SUM(SME!B22:C22)</f>
        <v>4366</v>
      </c>
      <c r="C22" s="4">
        <f t="shared" si="0"/>
        <v>12911</v>
      </c>
      <c r="G22" s="2"/>
      <c r="H22" s="14"/>
    </row>
    <row r="23" spans="1:9" x14ac:dyDescent="0.25">
      <c r="A23" t="str">
        <f>SME!A24</f>
        <v>Set.12</v>
      </c>
      <c r="B23" s="4">
        <f>SUM(SME!B24:C24)-SUM(SME!B23:C23)</f>
        <v>1951</v>
      </c>
      <c r="C23" s="4">
        <f t="shared" si="0"/>
        <v>13053</v>
      </c>
      <c r="G23" s="2"/>
      <c r="H23" s="14"/>
    </row>
    <row r="24" spans="1:9" x14ac:dyDescent="0.25">
      <c r="A24" t="str">
        <f>SME!A25</f>
        <v>Dez.12</v>
      </c>
      <c r="B24" s="4">
        <f>SUM(SME!B25:C25)-SUM(SME!B24:C24)</f>
        <v>3095</v>
      </c>
      <c r="C24" s="4">
        <f t="shared" si="0"/>
        <v>16656</v>
      </c>
    </row>
    <row r="25" spans="1:9" x14ac:dyDescent="0.25">
      <c r="A25" t="str">
        <f>SME!A26</f>
        <v>Mar.13</v>
      </c>
      <c r="B25" s="4">
        <f>SUM(SME!B26:C26)-SUM(SME!B25:C25)</f>
        <v>9134</v>
      </c>
      <c r="C25" s="4">
        <f t="shared" si="0"/>
        <v>18546</v>
      </c>
    </row>
    <row r="26" spans="1:9" x14ac:dyDescent="0.25">
      <c r="A26" t="str">
        <f>SME!A27</f>
        <v>Jun.13</v>
      </c>
      <c r="B26" s="4">
        <f>SUM(SME!B27:C27)-SUM(SME!B26:C26)</f>
        <v>6637</v>
      </c>
      <c r="C26" s="4">
        <f t="shared" si="0"/>
        <v>20817</v>
      </c>
    </row>
    <row r="27" spans="1:9" x14ac:dyDescent="0.25">
      <c r="A27" t="str">
        <f>SME!A28</f>
        <v>Set.13</v>
      </c>
      <c r="B27" s="4">
        <f>SUM(SME!B28:C28)-SUM(SME!B27:C27)</f>
        <v>1530</v>
      </c>
      <c r="C27" s="4">
        <f t="shared" si="0"/>
        <v>20396</v>
      </c>
    </row>
    <row r="28" spans="1:9" x14ac:dyDescent="0.25">
      <c r="A28" t="str">
        <f>SME!A29</f>
        <v>Out.13*</v>
      </c>
      <c r="B28" s="4">
        <f>SUM(SME!B29:C29)-SUM(SME!B28:C28)</f>
        <v>344</v>
      </c>
      <c r="C28" s="4">
        <f t="shared" si="0"/>
        <v>17645</v>
      </c>
    </row>
    <row r="29" spans="1:9" x14ac:dyDescent="0.25">
      <c r="A29" t="str">
        <f>SME!A30</f>
        <v>Mar.14</v>
      </c>
      <c r="B29" s="4">
        <f>SUM(SME!B30:C30)-SUM(SME!B29:C29)</f>
        <v>6359</v>
      </c>
      <c r="C29" s="4">
        <f t="shared" si="0"/>
        <v>14870</v>
      </c>
    </row>
    <row r="30" spans="1:9" x14ac:dyDescent="0.25">
      <c r="A30" t="str">
        <f>SME!A31</f>
        <v>Jun.14</v>
      </c>
      <c r="B30" s="4">
        <f>SUM(SME!B31:C31)-SUM(SME!B30:C30)</f>
        <v>5101</v>
      </c>
      <c r="C30" s="4">
        <f t="shared" si="0"/>
        <v>13334</v>
      </c>
    </row>
    <row r="31" spans="1:9" x14ac:dyDescent="0.25">
      <c r="A31" t="str">
        <f>SME!A32</f>
        <v>Set.14</v>
      </c>
      <c r="B31" s="4">
        <f>SUM(SME!B32:C32)-SUM(SME!B31:C31)</f>
        <v>2765</v>
      </c>
      <c r="C31" s="4">
        <f t="shared" si="0"/>
        <v>14569</v>
      </c>
      <c r="I31" s="5"/>
    </row>
    <row r="32" spans="1:9" x14ac:dyDescent="0.25">
      <c r="A32" t="str">
        <f>SME!A33</f>
        <v>Dez.14</v>
      </c>
      <c r="B32" s="4">
        <f>SUM(SME!B33:C33)-SUM(SME!B32:C32)</f>
        <v>1277</v>
      </c>
      <c r="C32" s="4">
        <f t="shared" si="0"/>
        <v>15502</v>
      </c>
    </row>
    <row r="33" spans="1:3" x14ac:dyDescent="0.25">
      <c r="A33" t="str">
        <f>SME!A34</f>
        <v>Mar.15</v>
      </c>
      <c r="B33" s="4">
        <f>SUM(SME!B34:C34)-SUM(SME!B33:C33)</f>
        <v>10517</v>
      </c>
      <c r="C33" s="4">
        <f t="shared" si="0"/>
        <v>19660</v>
      </c>
    </row>
    <row r="34" spans="1:3" x14ac:dyDescent="0.25">
      <c r="A34" t="str">
        <f>SME!A35</f>
        <v>Jun.15</v>
      </c>
      <c r="B34" s="4">
        <f>SUM(SME!B35:C35)-SUM(SME!B34:C34)</f>
        <v>4540</v>
      </c>
      <c r="C34" s="4">
        <f t="shared" ref="C34:C42" si="2">SUM(B31:B34)</f>
        <v>19099</v>
      </c>
    </row>
    <row r="35" spans="1:3" x14ac:dyDescent="0.25">
      <c r="A35" t="str">
        <f>SME!A36</f>
        <v>Set.15</v>
      </c>
      <c r="B35" s="4">
        <f>SUM(SME!B36:C36)-SUM(SME!B35:C35)</f>
        <v>9847</v>
      </c>
      <c r="C35" s="4">
        <f t="shared" si="2"/>
        <v>26181</v>
      </c>
    </row>
    <row r="36" spans="1:3" x14ac:dyDescent="0.25">
      <c r="A36" t="str">
        <f>SME!A37</f>
        <v>Dez.15</v>
      </c>
      <c r="B36" s="4">
        <f>SUM(SME!B37:C37)-SUM(SME!B36:C36)</f>
        <v>9896</v>
      </c>
      <c r="C36" s="4">
        <f t="shared" si="2"/>
        <v>34800</v>
      </c>
    </row>
    <row r="37" spans="1:3" x14ac:dyDescent="0.25">
      <c r="A37" t="s">
        <v>71</v>
      </c>
      <c r="B37" s="4">
        <f>SUM(SME!B38:C38)-SUM(SME!B37:C37)</f>
        <v>19400</v>
      </c>
      <c r="C37" s="4">
        <f t="shared" si="2"/>
        <v>43683</v>
      </c>
    </row>
    <row r="38" spans="1:3" x14ac:dyDescent="0.25">
      <c r="A38" s="25" t="s">
        <v>77</v>
      </c>
      <c r="B38" s="4">
        <f>SUM(SME!B39:C39)-SUM(SME!B38:C38)</f>
        <v>8317</v>
      </c>
      <c r="C38" s="4">
        <f t="shared" si="2"/>
        <v>47460</v>
      </c>
    </row>
    <row r="39" spans="1:3" x14ac:dyDescent="0.25">
      <c r="A39" s="18" t="s">
        <v>79</v>
      </c>
      <c r="B39" s="4">
        <f>SME!B40-SME!B39+SME!C40-SME!C39</f>
        <v>5914</v>
      </c>
      <c r="C39" s="4">
        <f t="shared" si="2"/>
        <v>43527</v>
      </c>
    </row>
    <row r="40" spans="1:3" x14ac:dyDescent="0.25">
      <c r="A40" s="18" t="s">
        <v>80</v>
      </c>
      <c r="B40" s="4">
        <f>SME!B41-SME!B40+SME!C41-SME!C40</f>
        <v>299</v>
      </c>
      <c r="C40" s="4">
        <f t="shared" si="2"/>
        <v>33930</v>
      </c>
    </row>
    <row r="41" spans="1:3" x14ac:dyDescent="0.25">
      <c r="A41" s="18" t="s">
        <v>83</v>
      </c>
      <c r="B41" s="4">
        <f>SME!B42-SME!B41+SME!C42-SME!C41</f>
        <v>7345</v>
      </c>
      <c r="C41" s="4">
        <f t="shared" si="2"/>
        <v>21875</v>
      </c>
    </row>
    <row r="42" spans="1:3" x14ac:dyDescent="0.25">
      <c r="A42" s="18" t="s">
        <v>84</v>
      </c>
      <c r="B42" s="4">
        <f>SME!B43-SME!B42+SME!C43-SME!C42</f>
        <v>1896</v>
      </c>
      <c r="C42" s="4">
        <f t="shared" si="2"/>
        <v>15454</v>
      </c>
    </row>
    <row r="43" spans="1:3" x14ac:dyDescent="0.25">
      <c r="A43" s="18" t="s">
        <v>85</v>
      </c>
      <c r="B43" s="4">
        <f>SME!B44-SME!B43+SME!C44-SME!C43</f>
        <v>876</v>
      </c>
      <c r="C43" s="4">
        <f>SUM(B40:B43)</f>
        <v>10416</v>
      </c>
    </row>
    <row r="44" spans="1:3" x14ac:dyDescent="0.25">
      <c r="A44" s="18"/>
    </row>
  </sheetData>
  <mergeCells count="2">
    <mergeCell ref="B1:C1"/>
    <mergeCell ref="F5:H5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A11" sqref="A11"/>
    </sheetView>
  </sheetViews>
  <sheetFormatPr defaultRowHeight="15" x14ac:dyDescent="0.25"/>
  <cols>
    <col min="1" max="1" width="13.7109375" bestFit="1" customWidth="1"/>
    <col min="2" max="2" width="8" bestFit="1" customWidth="1"/>
    <col min="3" max="3" width="10.28515625" bestFit="1" customWidth="1"/>
  </cols>
  <sheetData>
    <row r="1" spans="1:5" x14ac:dyDescent="0.25">
      <c r="B1" t="s">
        <v>58</v>
      </c>
      <c r="C1" t="s">
        <v>65</v>
      </c>
    </row>
    <row r="2" spans="1:5" x14ac:dyDescent="0.25">
      <c r="A2">
        <v>2008</v>
      </c>
      <c r="B2" s="4">
        <f>SME!B9-SME!B5</f>
        <v>26353</v>
      </c>
      <c r="C2" s="4">
        <f>SME!C9-SME!C5</f>
        <v>-6605</v>
      </c>
      <c r="D2" s="4">
        <f>SUM(B2:C2)</f>
        <v>19748</v>
      </c>
    </row>
    <row r="3" spans="1:5" x14ac:dyDescent="0.25">
      <c r="A3">
        <v>2009</v>
      </c>
      <c r="B3" s="4">
        <f>SME!B13-SME!B9</f>
        <v>13438</v>
      </c>
      <c r="C3" s="4">
        <f>SME!C13-SME!C9</f>
        <v>-8573</v>
      </c>
      <c r="D3" s="4">
        <f t="shared" ref="D3:D11" si="0">SUM(B3:C3)</f>
        <v>4865</v>
      </c>
    </row>
    <row r="4" spans="1:5" x14ac:dyDescent="0.25">
      <c r="A4">
        <v>2010</v>
      </c>
      <c r="B4" s="4">
        <f>SME!B17-SME!B13</f>
        <v>7257</v>
      </c>
      <c r="C4" s="4">
        <f>SME!C17-SME!C13</f>
        <v>-20931</v>
      </c>
      <c r="D4" s="4">
        <f t="shared" si="0"/>
        <v>-13674</v>
      </c>
    </row>
    <row r="5" spans="1:5" x14ac:dyDescent="0.25">
      <c r="A5">
        <v>2011</v>
      </c>
      <c r="B5" s="4">
        <f>SME!B21-SME!B17</f>
        <v>65149</v>
      </c>
      <c r="C5" s="4">
        <f>SME!C21-SME!C17</f>
        <v>-103269</v>
      </c>
      <c r="D5" s="4">
        <f t="shared" si="0"/>
        <v>-38120</v>
      </c>
    </row>
    <row r="6" spans="1:5" x14ac:dyDescent="0.25">
      <c r="A6">
        <v>2012</v>
      </c>
      <c r="B6" s="4">
        <f>SME!B25-SME!B21</f>
        <v>18533</v>
      </c>
      <c r="C6" s="4">
        <f>SME!C25-SME!C21</f>
        <v>-1877</v>
      </c>
      <c r="D6" s="4">
        <f t="shared" si="0"/>
        <v>16656</v>
      </c>
    </row>
    <row r="7" spans="1:5" x14ac:dyDescent="0.25">
      <c r="A7" t="s">
        <v>68</v>
      </c>
      <c r="B7" s="4">
        <f>SME!B29-SME!B25</f>
        <v>-227</v>
      </c>
      <c r="C7" s="4">
        <f>SME!C29-SME!C25</f>
        <v>17872</v>
      </c>
      <c r="D7" s="4">
        <f t="shared" si="0"/>
        <v>17645</v>
      </c>
    </row>
    <row r="8" spans="1:5" x14ac:dyDescent="0.25">
      <c r="A8" t="s">
        <v>70</v>
      </c>
      <c r="B8" s="4">
        <f>SME!B33-SME!B29</f>
        <v>14337</v>
      </c>
      <c r="C8" s="4">
        <f>SME!C33-SME!C29</f>
        <v>1165</v>
      </c>
      <c r="D8" s="4">
        <f t="shared" si="0"/>
        <v>15502</v>
      </c>
    </row>
    <row r="9" spans="1:5" x14ac:dyDescent="0.25">
      <c r="A9">
        <v>2015</v>
      </c>
      <c r="B9" s="4">
        <f>SME!B37-SME!B33</f>
        <v>32581</v>
      </c>
      <c r="C9" s="4">
        <f>SME!C37-SME!C33</f>
        <v>2219</v>
      </c>
      <c r="D9" s="4">
        <f t="shared" si="0"/>
        <v>34800</v>
      </c>
      <c r="E9" s="23">
        <f>B9/B2-1</f>
        <v>0.23632982962091598</v>
      </c>
    </row>
    <row r="10" spans="1:5" x14ac:dyDescent="0.25">
      <c r="A10">
        <v>2016</v>
      </c>
      <c r="B10" s="4">
        <f>SME!B41-SME!B37</f>
        <v>23394</v>
      </c>
      <c r="C10" s="4">
        <f>SME!C41-SME!C37</f>
        <v>10536</v>
      </c>
      <c r="D10" s="4">
        <f t="shared" si="0"/>
        <v>33930</v>
      </c>
      <c r="E10" s="23">
        <f>B10/B2-1</f>
        <v>-0.1122832315106439</v>
      </c>
    </row>
    <row r="11" spans="1:5" x14ac:dyDescent="0.25">
      <c r="A11" t="s">
        <v>87</v>
      </c>
      <c r="B11" s="2">
        <f>SME!$B$44-SME!$B$41</f>
        <v>5783</v>
      </c>
      <c r="C11" s="4">
        <f>SME!C44-SME!C41</f>
        <v>4334</v>
      </c>
      <c r="D11" s="4">
        <f t="shared" si="0"/>
        <v>10117</v>
      </c>
    </row>
    <row r="12" spans="1:5" x14ac:dyDescent="0.25">
      <c r="B12" s="14"/>
    </row>
    <row r="13" spans="1:5" x14ac:dyDescent="0.25">
      <c r="B13" s="4"/>
    </row>
    <row r="15" spans="1:5" x14ac:dyDescent="0.25">
      <c r="B15" s="2"/>
    </row>
    <row r="18" spans="2:2" x14ac:dyDescent="0.25">
      <c r="B18" s="23"/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28" workbookViewId="0">
      <selection activeCell="A46" sqref="A46"/>
    </sheetView>
  </sheetViews>
  <sheetFormatPr defaultRowHeight="15" x14ac:dyDescent="0.25"/>
  <cols>
    <col min="1" max="1" width="14.140625" bestFit="1" customWidth="1"/>
    <col min="2" max="3" width="10.42578125" bestFit="1" customWidth="1"/>
    <col min="4" max="4" width="9.85546875" bestFit="1" customWidth="1"/>
    <col min="5" max="5" width="19.28515625" bestFit="1" customWidth="1"/>
    <col min="6" max="11" width="8.7109375" bestFit="1" customWidth="1"/>
    <col min="12" max="12" width="7.7109375" bestFit="1" customWidth="1"/>
    <col min="257" max="257" width="14.140625" bestFit="1" customWidth="1"/>
    <col min="258" max="259" width="10.42578125" bestFit="1" customWidth="1"/>
    <col min="260" max="260" width="9.85546875" bestFit="1" customWidth="1"/>
    <col min="261" max="261" width="19.28515625" bestFit="1" customWidth="1"/>
    <col min="262" max="267" width="8.7109375" bestFit="1" customWidth="1"/>
    <col min="268" max="268" width="7.7109375" bestFit="1" customWidth="1"/>
    <col min="513" max="513" width="14.140625" bestFit="1" customWidth="1"/>
    <col min="514" max="515" width="10.42578125" bestFit="1" customWidth="1"/>
    <col min="516" max="516" width="9.85546875" bestFit="1" customWidth="1"/>
    <col min="517" max="517" width="19.28515625" bestFit="1" customWidth="1"/>
    <col min="518" max="523" width="8.7109375" bestFit="1" customWidth="1"/>
    <col min="524" max="524" width="7.7109375" bestFit="1" customWidth="1"/>
    <col min="769" max="769" width="14.140625" bestFit="1" customWidth="1"/>
    <col min="770" max="771" width="10.42578125" bestFit="1" customWidth="1"/>
    <col min="772" max="772" width="9.85546875" bestFit="1" customWidth="1"/>
    <col min="773" max="773" width="19.28515625" bestFit="1" customWidth="1"/>
    <col min="774" max="779" width="8.7109375" bestFit="1" customWidth="1"/>
    <col min="780" max="780" width="7.7109375" bestFit="1" customWidth="1"/>
    <col min="1025" max="1025" width="14.140625" bestFit="1" customWidth="1"/>
    <col min="1026" max="1027" width="10.42578125" bestFit="1" customWidth="1"/>
    <col min="1028" max="1028" width="9.85546875" bestFit="1" customWidth="1"/>
    <col min="1029" max="1029" width="19.28515625" bestFit="1" customWidth="1"/>
    <col min="1030" max="1035" width="8.7109375" bestFit="1" customWidth="1"/>
    <col min="1036" max="1036" width="7.7109375" bestFit="1" customWidth="1"/>
    <col min="1281" max="1281" width="14.140625" bestFit="1" customWidth="1"/>
    <col min="1282" max="1283" width="10.42578125" bestFit="1" customWidth="1"/>
    <col min="1284" max="1284" width="9.85546875" bestFit="1" customWidth="1"/>
    <col min="1285" max="1285" width="19.28515625" bestFit="1" customWidth="1"/>
    <col min="1286" max="1291" width="8.7109375" bestFit="1" customWidth="1"/>
    <col min="1292" max="1292" width="7.7109375" bestFit="1" customWidth="1"/>
    <col min="1537" max="1537" width="14.140625" bestFit="1" customWidth="1"/>
    <col min="1538" max="1539" width="10.42578125" bestFit="1" customWidth="1"/>
    <col min="1540" max="1540" width="9.85546875" bestFit="1" customWidth="1"/>
    <col min="1541" max="1541" width="19.28515625" bestFit="1" customWidth="1"/>
    <col min="1542" max="1547" width="8.7109375" bestFit="1" customWidth="1"/>
    <col min="1548" max="1548" width="7.7109375" bestFit="1" customWidth="1"/>
    <col min="1793" max="1793" width="14.140625" bestFit="1" customWidth="1"/>
    <col min="1794" max="1795" width="10.42578125" bestFit="1" customWidth="1"/>
    <col min="1796" max="1796" width="9.85546875" bestFit="1" customWidth="1"/>
    <col min="1797" max="1797" width="19.28515625" bestFit="1" customWidth="1"/>
    <col min="1798" max="1803" width="8.7109375" bestFit="1" customWidth="1"/>
    <col min="1804" max="1804" width="7.7109375" bestFit="1" customWidth="1"/>
    <col min="2049" max="2049" width="14.140625" bestFit="1" customWidth="1"/>
    <col min="2050" max="2051" width="10.42578125" bestFit="1" customWidth="1"/>
    <col min="2052" max="2052" width="9.85546875" bestFit="1" customWidth="1"/>
    <col min="2053" max="2053" width="19.28515625" bestFit="1" customWidth="1"/>
    <col min="2054" max="2059" width="8.7109375" bestFit="1" customWidth="1"/>
    <col min="2060" max="2060" width="7.7109375" bestFit="1" customWidth="1"/>
    <col min="2305" max="2305" width="14.140625" bestFit="1" customWidth="1"/>
    <col min="2306" max="2307" width="10.42578125" bestFit="1" customWidth="1"/>
    <col min="2308" max="2308" width="9.85546875" bestFit="1" customWidth="1"/>
    <col min="2309" max="2309" width="19.28515625" bestFit="1" customWidth="1"/>
    <col min="2310" max="2315" width="8.7109375" bestFit="1" customWidth="1"/>
    <col min="2316" max="2316" width="7.7109375" bestFit="1" customWidth="1"/>
    <col min="2561" max="2561" width="14.140625" bestFit="1" customWidth="1"/>
    <col min="2562" max="2563" width="10.42578125" bestFit="1" customWidth="1"/>
    <col min="2564" max="2564" width="9.85546875" bestFit="1" customWidth="1"/>
    <col min="2565" max="2565" width="19.28515625" bestFit="1" customWidth="1"/>
    <col min="2566" max="2571" width="8.7109375" bestFit="1" customWidth="1"/>
    <col min="2572" max="2572" width="7.7109375" bestFit="1" customWidth="1"/>
    <col min="2817" max="2817" width="14.140625" bestFit="1" customWidth="1"/>
    <col min="2818" max="2819" width="10.42578125" bestFit="1" customWidth="1"/>
    <col min="2820" max="2820" width="9.85546875" bestFit="1" customWidth="1"/>
    <col min="2821" max="2821" width="19.28515625" bestFit="1" customWidth="1"/>
    <col min="2822" max="2827" width="8.7109375" bestFit="1" customWidth="1"/>
    <col min="2828" max="2828" width="7.7109375" bestFit="1" customWidth="1"/>
    <col min="3073" max="3073" width="14.140625" bestFit="1" customWidth="1"/>
    <col min="3074" max="3075" width="10.42578125" bestFit="1" customWidth="1"/>
    <col min="3076" max="3076" width="9.85546875" bestFit="1" customWidth="1"/>
    <col min="3077" max="3077" width="19.28515625" bestFit="1" customWidth="1"/>
    <col min="3078" max="3083" width="8.7109375" bestFit="1" customWidth="1"/>
    <col min="3084" max="3084" width="7.7109375" bestFit="1" customWidth="1"/>
    <col min="3329" max="3329" width="14.140625" bestFit="1" customWidth="1"/>
    <col min="3330" max="3331" width="10.42578125" bestFit="1" customWidth="1"/>
    <col min="3332" max="3332" width="9.85546875" bestFit="1" customWidth="1"/>
    <col min="3333" max="3333" width="19.28515625" bestFit="1" customWidth="1"/>
    <col min="3334" max="3339" width="8.7109375" bestFit="1" customWidth="1"/>
    <col min="3340" max="3340" width="7.7109375" bestFit="1" customWidth="1"/>
    <col min="3585" max="3585" width="14.140625" bestFit="1" customWidth="1"/>
    <col min="3586" max="3587" width="10.42578125" bestFit="1" customWidth="1"/>
    <col min="3588" max="3588" width="9.85546875" bestFit="1" customWidth="1"/>
    <col min="3589" max="3589" width="19.28515625" bestFit="1" customWidth="1"/>
    <col min="3590" max="3595" width="8.7109375" bestFit="1" customWidth="1"/>
    <col min="3596" max="3596" width="7.7109375" bestFit="1" customWidth="1"/>
    <col min="3841" max="3841" width="14.140625" bestFit="1" customWidth="1"/>
    <col min="3842" max="3843" width="10.42578125" bestFit="1" customWidth="1"/>
    <col min="3844" max="3844" width="9.85546875" bestFit="1" customWidth="1"/>
    <col min="3845" max="3845" width="19.28515625" bestFit="1" customWidth="1"/>
    <col min="3846" max="3851" width="8.7109375" bestFit="1" customWidth="1"/>
    <col min="3852" max="3852" width="7.7109375" bestFit="1" customWidth="1"/>
    <col min="4097" max="4097" width="14.140625" bestFit="1" customWidth="1"/>
    <col min="4098" max="4099" width="10.42578125" bestFit="1" customWidth="1"/>
    <col min="4100" max="4100" width="9.85546875" bestFit="1" customWidth="1"/>
    <col min="4101" max="4101" width="19.28515625" bestFit="1" customWidth="1"/>
    <col min="4102" max="4107" width="8.7109375" bestFit="1" customWidth="1"/>
    <col min="4108" max="4108" width="7.7109375" bestFit="1" customWidth="1"/>
    <col min="4353" max="4353" width="14.140625" bestFit="1" customWidth="1"/>
    <col min="4354" max="4355" width="10.42578125" bestFit="1" customWidth="1"/>
    <col min="4356" max="4356" width="9.85546875" bestFit="1" customWidth="1"/>
    <col min="4357" max="4357" width="19.28515625" bestFit="1" customWidth="1"/>
    <col min="4358" max="4363" width="8.7109375" bestFit="1" customWidth="1"/>
    <col min="4364" max="4364" width="7.7109375" bestFit="1" customWidth="1"/>
    <col min="4609" max="4609" width="14.140625" bestFit="1" customWidth="1"/>
    <col min="4610" max="4611" width="10.42578125" bestFit="1" customWidth="1"/>
    <col min="4612" max="4612" width="9.85546875" bestFit="1" customWidth="1"/>
    <col min="4613" max="4613" width="19.28515625" bestFit="1" customWidth="1"/>
    <col min="4614" max="4619" width="8.7109375" bestFit="1" customWidth="1"/>
    <col min="4620" max="4620" width="7.7109375" bestFit="1" customWidth="1"/>
    <col min="4865" max="4865" width="14.140625" bestFit="1" customWidth="1"/>
    <col min="4866" max="4867" width="10.42578125" bestFit="1" customWidth="1"/>
    <col min="4868" max="4868" width="9.85546875" bestFit="1" customWidth="1"/>
    <col min="4869" max="4869" width="19.28515625" bestFit="1" customWidth="1"/>
    <col min="4870" max="4875" width="8.7109375" bestFit="1" customWidth="1"/>
    <col min="4876" max="4876" width="7.7109375" bestFit="1" customWidth="1"/>
    <col min="5121" max="5121" width="14.140625" bestFit="1" customWidth="1"/>
    <col min="5122" max="5123" width="10.42578125" bestFit="1" customWidth="1"/>
    <col min="5124" max="5124" width="9.85546875" bestFit="1" customWidth="1"/>
    <col min="5125" max="5125" width="19.28515625" bestFit="1" customWidth="1"/>
    <col min="5126" max="5131" width="8.7109375" bestFit="1" customWidth="1"/>
    <col min="5132" max="5132" width="7.7109375" bestFit="1" customWidth="1"/>
    <col min="5377" max="5377" width="14.140625" bestFit="1" customWidth="1"/>
    <col min="5378" max="5379" width="10.42578125" bestFit="1" customWidth="1"/>
    <col min="5380" max="5380" width="9.85546875" bestFit="1" customWidth="1"/>
    <col min="5381" max="5381" width="19.28515625" bestFit="1" customWidth="1"/>
    <col min="5382" max="5387" width="8.7109375" bestFit="1" customWidth="1"/>
    <col min="5388" max="5388" width="7.7109375" bestFit="1" customWidth="1"/>
    <col min="5633" max="5633" width="14.140625" bestFit="1" customWidth="1"/>
    <col min="5634" max="5635" width="10.42578125" bestFit="1" customWidth="1"/>
    <col min="5636" max="5636" width="9.85546875" bestFit="1" customWidth="1"/>
    <col min="5637" max="5637" width="19.28515625" bestFit="1" customWidth="1"/>
    <col min="5638" max="5643" width="8.7109375" bestFit="1" customWidth="1"/>
    <col min="5644" max="5644" width="7.7109375" bestFit="1" customWidth="1"/>
    <col min="5889" max="5889" width="14.140625" bestFit="1" customWidth="1"/>
    <col min="5890" max="5891" width="10.42578125" bestFit="1" customWidth="1"/>
    <col min="5892" max="5892" width="9.85546875" bestFit="1" customWidth="1"/>
    <col min="5893" max="5893" width="19.28515625" bestFit="1" customWidth="1"/>
    <col min="5894" max="5899" width="8.7109375" bestFit="1" customWidth="1"/>
    <col min="5900" max="5900" width="7.7109375" bestFit="1" customWidth="1"/>
    <col min="6145" max="6145" width="14.140625" bestFit="1" customWidth="1"/>
    <col min="6146" max="6147" width="10.42578125" bestFit="1" customWidth="1"/>
    <col min="6148" max="6148" width="9.85546875" bestFit="1" customWidth="1"/>
    <col min="6149" max="6149" width="19.28515625" bestFit="1" customWidth="1"/>
    <col min="6150" max="6155" width="8.7109375" bestFit="1" customWidth="1"/>
    <col min="6156" max="6156" width="7.7109375" bestFit="1" customWidth="1"/>
    <col min="6401" max="6401" width="14.140625" bestFit="1" customWidth="1"/>
    <col min="6402" max="6403" width="10.42578125" bestFit="1" customWidth="1"/>
    <col min="6404" max="6404" width="9.85546875" bestFit="1" customWidth="1"/>
    <col min="6405" max="6405" width="19.28515625" bestFit="1" customWidth="1"/>
    <col min="6406" max="6411" width="8.7109375" bestFit="1" customWidth="1"/>
    <col min="6412" max="6412" width="7.7109375" bestFit="1" customWidth="1"/>
    <col min="6657" max="6657" width="14.140625" bestFit="1" customWidth="1"/>
    <col min="6658" max="6659" width="10.42578125" bestFit="1" customWidth="1"/>
    <col min="6660" max="6660" width="9.85546875" bestFit="1" customWidth="1"/>
    <col min="6661" max="6661" width="19.28515625" bestFit="1" customWidth="1"/>
    <col min="6662" max="6667" width="8.7109375" bestFit="1" customWidth="1"/>
    <col min="6668" max="6668" width="7.7109375" bestFit="1" customWidth="1"/>
    <col min="6913" max="6913" width="14.140625" bestFit="1" customWidth="1"/>
    <col min="6914" max="6915" width="10.42578125" bestFit="1" customWidth="1"/>
    <col min="6916" max="6916" width="9.85546875" bestFit="1" customWidth="1"/>
    <col min="6917" max="6917" width="19.28515625" bestFit="1" customWidth="1"/>
    <col min="6918" max="6923" width="8.7109375" bestFit="1" customWidth="1"/>
    <col min="6924" max="6924" width="7.7109375" bestFit="1" customWidth="1"/>
    <col min="7169" max="7169" width="14.140625" bestFit="1" customWidth="1"/>
    <col min="7170" max="7171" width="10.42578125" bestFit="1" customWidth="1"/>
    <col min="7172" max="7172" width="9.85546875" bestFit="1" customWidth="1"/>
    <col min="7173" max="7173" width="19.28515625" bestFit="1" customWidth="1"/>
    <col min="7174" max="7179" width="8.7109375" bestFit="1" customWidth="1"/>
    <col min="7180" max="7180" width="7.7109375" bestFit="1" customWidth="1"/>
    <col min="7425" max="7425" width="14.140625" bestFit="1" customWidth="1"/>
    <col min="7426" max="7427" width="10.42578125" bestFit="1" customWidth="1"/>
    <col min="7428" max="7428" width="9.85546875" bestFit="1" customWidth="1"/>
    <col min="7429" max="7429" width="19.28515625" bestFit="1" customWidth="1"/>
    <col min="7430" max="7435" width="8.7109375" bestFit="1" customWidth="1"/>
    <col min="7436" max="7436" width="7.7109375" bestFit="1" customWidth="1"/>
    <col min="7681" max="7681" width="14.140625" bestFit="1" customWidth="1"/>
    <col min="7682" max="7683" width="10.42578125" bestFit="1" customWidth="1"/>
    <col min="7684" max="7684" width="9.85546875" bestFit="1" customWidth="1"/>
    <col min="7685" max="7685" width="19.28515625" bestFit="1" customWidth="1"/>
    <col min="7686" max="7691" width="8.7109375" bestFit="1" customWidth="1"/>
    <col min="7692" max="7692" width="7.7109375" bestFit="1" customWidth="1"/>
    <col min="7937" max="7937" width="14.140625" bestFit="1" customWidth="1"/>
    <col min="7938" max="7939" width="10.42578125" bestFit="1" customWidth="1"/>
    <col min="7940" max="7940" width="9.85546875" bestFit="1" customWidth="1"/>
    <col min="7941" max="7941" width="19.28515625" bestFit="1" customWidth="1"/>
    <col min="7942" max="7947" width="8.7109375" bestFit="1" customWidth="1"/>
    <col min="7948" max="7948" width="7.7109375" bestFit="1" customWidth="1"/>
    <col min="8193" max="8193" width="14.140625" bestFit="1" customWidth="1"/>
    <col min="8194" max="8195" width="10.42578125" bestFit="1" customWidth="1"/>
    <col min="8196" max="8196" width="9.85546875" bestFit="1" customWidth="1"/>
    <col min="8197" max="8197" width="19.28515625" bestFit="1" customWidth="1"/>
    <col min="8198" max="8203" width="8.7109375" bestFit="1" customWidth="1"/>
    <col min="8204" max="8204" width="7.7109375" bestFit="1" customWidth="1"/>
    <col min="8449" max="8449" width="14.140625" bestFit="1" customWidth="1"/>
    <col min="8450" max="8451" width="10.42578125" bestFit="1" customWidth="1"/>
    <col min="8452" max="8452" width="9.85546875" bestFit="1" customWidth="1"/>
    <col min="8453" max="8453" width="19.28515625" bestFit="1" customWidth="1"/>
    <col min="8454" max="8459" width="8.7109375" bestFit="1" customWidth="1"/>
    <col min="8460" max="8460" width="7.7109375" bestFit="1" customWidth="1"/>
    <col min="8705" max="8705" width="14.140625" bestFit="1" customWidth="1"/>
    <col min="8706" max="8707" width="10.42578125" bestFit="1" customWidth="1"/>
    <col min="8708" max="8708" width="9.85546875" bestFit="1" customWidth="1"/>
    <col min="8709" max="8709" width="19.28515625" bestFit="1" customWidth="1"/>
    <col min="8710" max="8715" width="8.7109375" bestFit="1" customWidth="1"/>
    <col min="8716" max="8716" width="7.7109375" bestFit="1" customWidth="1"/>
    <col min="8961" max="8961" width="14.140625" bestFit="1" customWidth="1"/>
    <col min="8962" max="8963" width="10.42578125" bestFit="1" customWidth="1"/>
    <col min="8964" max="8964" width="9.85546875" bestFit="1" customWidth="1"/>
    <col min="8965" max="8965" width="19.28515625" bestFit="1" customWidth="1"/>
    <col min="8966" max="8971" width="8.7109375" bestFit="1" customWidth="1"/>
    <col min="8972" max="8972" width="7.7109375" bestFit="1" customWidth="1"/>
    <col min="9217" max="9217" width="14.140625" bestFit="1" customWidth="1"/>
    <col min="9218" max="9219" width="10.42578125" bestFit="1" customWidth="1"/>
    <col min="9220" max="9220" width="9.85546875" bestFit="1" customWidth="1"/>
    <col min="9221" max="9221" width="19.28515625" bestFit="1" customWidth="1"/>
    <col min="9222" max="9227" width="8.7109375" bestFit="1" customWidth="1"/>
    <col min="9228" max="9228" width="7.7109375" bestFit="1" customWidth="1"/>
    <col min="9473" max="9473" width="14.140625" bestFit="1" customWidth="1"/>
    <col min="9474" max="9475" width="10.42578125" bestFit="1" customWidth="1"/>
    <col min="9476" max="9476" width="9.85546875" bestFit="1" customWidth="1"/>
    <col min="9477" max="9477" width="19.28515625" bestFit="1" customWidth="1"/>
    <col min="9478" max="9483" width="8.7109375" bestFit="1" customWidth="1"/>
    <col min="9484" max="9484" width="7.7109375" bestFit="1" customWidth="1"/>
    <col min="9729" max="9729" width="14.140625" bestFit="1" customWidth="1"/>
    <col min="9730" max="9731" width="10.42578125" bestFit="1" customWidth="1"/>
    <col min="9732" max="9732" width="9.85546875" bestFit="1" customWidth="1"/>
    <col min="9733" max="9733" width="19.28515625" bestFit="1" customWidth="1"/>
    <col min="9734" max="9739" width="8.7109375" bestFit="1" customWidth="1"/>
    <col min="9740" max="9740" width="7.7109375" bestFit="1" customWidth="1"/>
    <col min="9985" max="9985" width="14.140625" bestFit="1" customWidth="1"/>
    <col min="9986" max="9987" width="10.42578125" bestFit="1" customWidth="1"/>
    <col min="9988" max="9988" width="9.85546875" bestFit="1" customWidth="1"/>
    <col min="9989" max="9989" width="19.28515625" bestFit="1" customWidth="1"/>
    <col min="9990" max="9995" width="8.7109375" bestFit="1" customWidth="1"/>
    <col min="9996" max="9996" width="7.7109375" bestFit="1" customWidth="1"/>
    <col min="10241" max="10241" width="14.140625" bestFit="1" customWidth="1"/>
    <col min="10242" max="10243" width="10.42578125" bestFit="1" customWidth="1"/>
    <col min="10244" max="10244" width="9.85546875" bestFit="1" customWidth="1"/>
    <col min="10245" max="10245" width="19.28515625" bestFit="1" customWidth="1"/>
    <col min="10246" max="10251" width="8.7109375" bestFit="1" customWidth="1"/>
    <col min="10252" max="10252" width="7.7109375" bestFit="1" customWidth="1"/>
    <col min="10497" max="10497" width="14.140625" bestFit="1" customWidth="1"/>
    <col min="10498" max="10499" width="10.42578125" bestFit="1" customWidth="1"/>
    <col min="10500" max="10500" width="9.85546875" bestFit="1" customWidth="1"/>
    <col min="10501" max="10501" width="19.28515625" bestFit="1" customWidth="1"/>
    <col min="10502" max="10507" width="8.7109375" bestFit="1" customWidth="1"/>
    <col min="10508" max="10508" width="7.7109375" bestFit="1" customWidth="1"/>
    <col min="10753" max="10753" width="14.140625" bestFit="1" customWidth="1"/>
    <col min="10754" max="10755" width="10.42578125" bestFit="1" customWidth="1"/>
    <col min="10756" max="10756" width="9.85546875" bestFit="1" customWidth="1"/>
    <col min="10757" max="10757" width="19.28515625" bestFit="1" customWidth="1"/>
    <col min="10758" max="10763" width="8.7109375" bestFit="1" customWidth="1"/>
    <col min="10764" max="10764" width="7.7109375" bestFit="1" customWidth="1"/>
    <col min="11009" max="11009" width="14.140625" bestFit="1" customWidth="1"/>
    <col min="11010" max="11011" width="10.42578125" bestFit="1" customWidth="1"/>
    <col min="11012" max="11012" width="9.85546875" bestFit="1" customWidth="1"/>
    <col min="11013" max="11013" width="19.28515625" bestFit="1" customWidth="1"/>
    <col min="11014" max="11019" width="8.7109375" bestFit="1" customWidth="1"/>
    <col min="11020" max="11020" width="7.7109375" bestFit="1" customWidth="1"/>
    <col min="11265" max="11265" width="14.140625" bestFit="1" customWidth="1"/>
    <col min="11266" max="11267" width="10.42578125" bestFit="1" customWidth="1"/>
    <col min="11268" max="11268" width="9.85546875" bestFit="1" customWidth="1"/>
    <col min="11269" max="11269" width="19.28515625" bestFit="1" customWidth="1"/>
    <col min="11270" max="11275" width="8.7109375" bestFit="1" customWidth="1"/>
    <col min="11276" max="11276" width="7.7109375" bestFit="1" customWidth="1"/>
    <col min="11521" max="11521" width="14.140625" bestFit="1" customWidth="1"/>
    <col min="11522" max="11523" width="10.42578125" bestFit="1" customWidth="1"/>
    <col min="11524" max="11524" width="9.85546875" bestFit="1" customWidth="1"/>
    <col min="11525" max="11525" width="19.28515625" bestFit="1" customWidth="1"/>
    <col min="11526" max="11531" width="8.7109375" bestFit="1" customWidth="1"/>
    <col min="11532" max="11532" width="7.7109375" bestFit="1" customWidth="1"/>
    <col min="11777" max="11777" width="14.140625" bestFit="1" customWidth="1"/>
    <col min="11778" max="11779" width="10.42578125" bestFit="1" customWidth="1"/>
    <col min="11780" max="11780" width="9.85546875" bestFit="1" customWidth="1"/>
    <col min="11781" max="11781" width="19.28515625" bestFit="1" customWidth="1"/>
    <col min="11782" max="11787" width="8.7109375" bestFit="1" customWidth="1"/>
    <col min="11788" max="11788" width="7.7109375" bestFit="1" customWidth="1"/>
    <col min="12033" max="12033" width="14.140625" bestFit="1" customWidth="1"/>
    <col min="12034" max="12035" width="10.42578125" bestFit="1" customWidth="1"/>
    <col min="12036" max="12036" width="9.85546875" bestFit="1" customWidth="1"/>
    <col min="12037" max="12037" width="19.28515625" bestFit="1" customWidth="1"/>
    <col min="12038" max="12043" width="8.7109375" bestFit="1" customWidth="1"/>
    <col min="12044" max="12044" width="7.7109375" bestFit="1" customWidth="1"/>
    <col min="12289" max="12289" width="14.140625" bestFit="1" customWidth="1"/>
    <col min="12290" max="12291" width="10.42578125" bestFit="1" customWidth="1"/>
    <col min="12292" max="12292" width="9.85546875" bestFit="1" customWidth="1"/>
    <col min="12293" max="12293" width="19.28515625" bestFit="1" customWidth="1"/>
    <col min="12294" max="12299" width="8.7109375" bestFit="1" customWidth="1"/>
    <col min="12300" max="12300" width="7.7109375" bestFit="1" customWidth="1"/>
    <col min="12545" max="12545" width="14.140625" bestFit="1" customWidth="1"/>
    <col min="12546" max="12547" width="10.42578125" bestFit="1" customWidth="1"/>
    <col min="12548" max="12548" width="9.85546875" bestFit="1" customWidth="1"/>
    <col min="12549" max="12549" width="19.28515625" bestFit="1" customWidth="1"/>
    <col min="12550" max="12555" width="8.7109375" bestFit="1" customWidth="1"/>
    <col min="12556" max="12556" width="7.7109375" bestFit="1" customWidth="1"/>
    <col min="12801" max="12801" width="14.140625" bestFit="1" customWidth="1"/>
    <col min="12802" max="12803" width="10.42578125" bestFit="1" customWidth="1"/>
    <col min="12804" max="12804" width="9.85546875" bestFit="1" customWidth="1"/>
    <col min="12805" max="12805" width="19.28515625" bestFit="1" customWidth="1"/>
    <col min="12806" max="12811" width="8.7109375" bestFit="1" customWidth="1"/>
    <col min="12812" max="12812" width="7.7109375" bestFit="1" customWidth="1"/>
    <col min="13057" max="13057" width="14.140625" bestFit="1" customWidth="1"/>
    <col min="13058" max="13059" width="10.42578125" bestFit="1" customWidth="1"/>
    <col min="13060" max="13060" width="9.85546875" bestFit="1" customWidth="1"/>
    <col min="13061" max="13061" width="19.28515625" bestFit="1" customWidth="1"/>
    <col min="13062" max="13067" width="8.7109375" bestFit="1" customWidth="1"/>
    <col min="13068" max="13068" width="7.7109375" bestFit="1" customWidth="1"/>
    <col min="13313" max="13313" width="14.140625" bestFit="1" customWidth="1"/>
    <col min="13314" max="13315" width="10.42578125" bestFit="1" customWidth="1"/>
    <col min="13316" max="13316" width="9.85546875" bestFit="1" customWidth="1"/>
    <col min="13317" max="13317" width="19.28515625" bestFit="1" customWidth="1"/>
    <col min="13318" max="13323" width="8.7109375" bestFit="1" customWidth="1"/>
    <col min="13324" max="13324" width="7.7109375" bestFit="1" customWidth="1"/>
    <col min="13569" max="13569" width="14.140625" bestFit="1" customWidth="1"/>
    <col min="13570" max="13571" width="10.42578125" bestFit="1" customWidth="1"/>
    <col min="13572" max="13572" width="9.85546875" bestFit="1" customWidth="1"/>
    <col min="13573" max="13573" width="19.28515625" bestFit="1" customWidth="1"/>
    <col min="13574" max="13579" width="8.7109375" bestFit="1" customWidth="1"/>
    <col min="13580" max="13580" width="7.7109375" bestFit="1" customWidth="1"/>
    <col min="13825" max="13825" width="14.140625" bestFit="1" customWidth="1"/>
    <col min="13826" max="13827" width="10.42578125" bestFit="1" customWidth="1"/>
    <col min="13828" max="13828" width="9.85546875" bestFit="1" customWidth="1"/>
    <col min="13829" max="13829" width="19.28515625" bestFit="1" customWidth="1"/>
    <col min="13830" max="13835" width="8.7109375" bestFit="1" customWidth="1"/>
    <col min="13836" max="13836" width="7.7109375" bestFit="1" customWidth="1"/>
    <col min="14081" max="14081" width="14.140625" bestFit="1" customWidth="1"/>
    <col min="14082" max="14083" width="10.42578125" bestFit="1" customWidth="1"/>
    <col min="14084" max="14084" width="9.85546875" bestFit="1" customWidth="1"/>
    <col min="14085" max="14085" width="19.28515625" bestFit="1" customWidth="1"/>
    <col min="14086" max="14091" width="8.7109375" bestFit="1" customWidth="1"/>
    <col min="14092" max="14092" width="7.7109375" bestFit="1" customWidth="1"/>
    <col min="14337" max="14337" width="14.140625" bestFit="1" customWidth="1"/>
    <col min="14338" max="14339" width="10.42578125" bestFit="1" customWidth="1"/>
    <col min="14340" max="14340" width="9.85546875" bestFit="1" customWidth="1"/>
    <col min="14341" max="14341" width="19.28515625" bestFit="1" customWidth="1"/>
    <col min="14342" max="14347" width="8.7109375" bestFit="1" customWidth="1"/>
    <col min="14348" max="14348" width="7.7109375" bestFit="1" customWidth="1"/>
    <col min="14593" max="14593" width="14.140625" bestFit="1" customWidth="1"/>
    <col min="14594" max="14595" width="10.42578125" bestFit="1" customWidth="1"/>
    <col min="14596" max="14596" width="9.85546875" bestFit="1" customWidth="1"/>
    <col min="14597" max="14597" width="19.28515625" bestFit="1" customWidth="1"/>
    <col min="14598" max="14603" width="8.7109375" bestFit="1" customWidth="1"/>
    <col min="14604" max="14604" width="7.7109375" bestFit="1" customWidth="1"/>
    <col min="14849" max="14849" width="14.140625" bestFit="1" customWidth="1"/>
    <col min="14850" max="14851" width="10.42578125" bestFit="1" customWidth="1"/>
    <col min="14852" max="14852" width="9.85546875" bestFit="1" customWidth="1"/>
    <col min="14853" max="14853" width="19.28515625" bestFit="1" customWidth="1"/>
    <col min="14854" max="14859" width="8.7109375" bestFit="1" customWidth="1"/>
    <col min="14860" max="14860" width="7.7109375" bestFit="1" customWidth="1"/>
    <col min="15105" max="15105" width="14.140625" bestFit="1" customWidth="1"/>
    <col min="15106" max="15107" width="10.42578125" bestFit="1" customWidth="1"/>
    <col min="15108" max="15108" width="9.85546875" bestFit="1" customWidth="1"/>
    <col min="15109" max="15109" width="19.28515625" bestFit="1" customWidth="1"/>
    <col min="15110" max="15115" width="8.7109375" bestFit="1" customWidth="1"/>
    <col min="15116" max="15116" width="7.7109375" bestFit="1" customWidth="1"/>
    <col min="15361" max="15361" width="14.140625" bestFit="1" customWidth="1"/>
    <col min="15362" max="15363" width="10.42578125" bestFit="1" customWidth="1"/>
    <col min="15364" max="15364" width="9.85546875" bestFit="1" customWidth="1"/>
    <col min="15365" max="15365" width="19.28515625" bestFit="1" customWidth="1"/>
    <col min="15366" max="15371" width="8.7109375" bestFit="1" customWidth="1"/>
    <col min="15372" max="15372" width="7.7109375" bestFit="1" customWidth="1"/>
    <col min="15617" max="15617" width="14.140625" bestFit="1" customWidth="1"/>
    <col min="15618" max="15619" width="10.42578125" bestFit="1" customWidth="1"/>
    <col min="15620" max="15620" width="9.85546875" bestFit="1" customWidth="1"/>
    <col min="15621" max="15621" width="19.28515625" bestFit="1" customWidth="1"/>
    <col min="15622" max="15627" width="8.7109375" bestFit="1" customWidth="1"/>
    <col min="15628" max="15628" width="7.7109375" bestFit="1" customWidth="1"/>
    <col min="15873" max="15873" width="14.140625" bestFit="1" customWidth="1"/>
    <col min="15874" max="15875" width="10.42578125" bestFit="1" customWidth="1"/>
    <col min="15876" max="15876" width="9.85546875" bestFit="1" customWidth="1"/>
    <col min="15877" max="15877" width="19.28515625" bestFit="1" customWidth="1"/>
    <col min="15878" max="15883" width="8.7109375" bestFit="1" customWidth="1"/>
    <col min="15884" max="15884" width="7.7109375" bestFit="1" customWidth="1"/>
    <col min="16129" max="16129" width="14.140625" bestFit="1" customWidth="1"/>
    <col min="16130" max="16131" width="10.42578125" bestFit="1" customWidth="1"/>
    <col min="16132" max="16132" width="9.85546875" bestFit="1" customWidth="1"/>
    <col min="16133" max="16133" width="19.28515625" bestFit="1" customWidth="1"/>
    <col min="16134" max="16139" width="8.7109375" bestFit="1" customWidth="1"/>
    <col min="16140" max="16140" width="7.7109375" bestFit="1" customWidth="1"/>
  </cols>
  <sheetData>
    <row r="1" spans="1:14" ht="26.25" x14ac:dyDescent="0.25">
      <c r="A1" s="6" t="s">
        <v>28</v>
      </c>
      <c r="B1" s="7" t="s">
        <v>29</v>
      </c>
      <c r="C1" s="7" t="s">
        <v>30</v>
      </c>
      <c r="D1" s="7" t="s">
        <v>31</v>
      </c>
      <c r="E1" s="7" t="s">
        <v>32</v>
      </c>
      <c r="F1" s="7" t="s">
        <v>33</v>
      </c>
      <c r="G1" s="8" t="s">
        <v>34</v>
      </c>
      <c r="I1" s="30" t="s">
        <v>35</v>
      </c>
    </row>
    <row r="2" spans="1:14" x14ac:dyDescent="0.25">
      <c r="A2" s="9">
        <v>1996</v>
      </c>
      <c r="B2" s="10">
        <v>0</v>
      </c>
      <c r="C2" s="10">
        <v>0</v>
      </c>
      <c r="D2" s="10">
        <v>0</v>
      </c>
      <c r="E2" s="11">
        <v>0</v>
      </c>
      <c r="F2" s="10">
        <v>0</v>
      </c>
      <c r="G2" s="12">
        <v>0</v>
      </c>
      <c r="I2" s="30"/>
    </row>
    <row r="3" spans="1:14" x14ac:dyDescent="0.25">
      <c r="A3" s="9">
        <v>1997</v>
      </c>
      <c r="B3" s="10">
        <v>0</v>
      </c>
      <c r="C3" s="10">
        <v>0</v>
      </c>
      <c r="D3" s="10">
        <v>0</v>
      </c>
      <c r="E3" s="11">
        <v>0</v>
      </c>
      <c r="F3" s="10">
        <v>8732</v>
      </c>
      <c r="G3" s="12">
        <v>8732</v>
      </c>
      <c r="I3" s="30"/>
    </row>
    <row r="4" spans="1:14" x14ac:dyDescent="0.25">
      <c r="A4" s="9">
        <v>1998</v>
      </c>
      <c r="B4" s="10">
        <v>0</v>
      </c>
      <c r="C4" s="10">
        <v>0</v>
      </c>
      <c r="D4" s="10">
        <v>35</v>
      </c>
      <c r="E4" s="11">
        <v>0</v>
      </c>
      <c r="F4" s="10">
        <v>10490</v>
      </c>
      <c r="G4" s="12">
        <v>10525</v>
      </c>
      <c r="I4" s="30"/>
    </row>
    <row r="5" spans="1:14" x14ac:dyDescent="0.25">
      <c r="A5" s="9">
        <v>1999</v>
      </c>
      <c r="B5" s="10">
        <v>61</v>
      </c>
      <c r="C5" s="10">
        <v>150</v>
      </c>
      <c r="D5" s="10">
        <v>28818</v>
      </c>
      <c r="E5" s="10">
        <v>55803</v>
      </c>
      <c r="F5" s="10">
        <v>13595</v>
      </c>
      <c r="G5" s="12">
        <v>98427</v>
      </c>
      <c r="I5" s="30"/>
      <c r="J5" s="24"/>
    </row>
    <row r="6" spans="1:14" x14ac:dyDescent="0.25">
      <c r="A6" s="9">
        <v>2000</v>
      </c>
      <c r="B6" s="10">
        <v>55</v>
      </c>
      <c r="C6" s="10">
        <v>150</v>
      </c>
      <c r="D6" s="10">
        <v>26220</v>
      </c>
      <c r="E6" s="10">
        <v>55458</v>
      </c>
      <c r="F6" s="10">
        <v>19082</v>
      </c>
      <c r="G6" s="12">
        <v>100965</v>
      </c>
      <c r="I6" s="30"/>
      <c r="J6" s="24">
        <f t="shared" ref="J6:J11" si="0">D6+E6-D5-E5</f>
        <v>-2943</v>
      </c>
      <c r="L6" s="24">
        <f>J6+J19</f>
        <v>-9882</v>
      </c>
    </row>
    <row r="7" spans="1:14" x14ac:dyDescent="0.25">
      <c r="A7" s="9">
        <v>2001</v>
      </c>
      <c r="B7" s="10">
        <v>61</v>
      </c>
      <c r="C7" s="10">
        <v>182</v>
      </c>
      <c r="D7" s="10">
        <v>23979</v>
      </c>
      <c r="E7" s="10">
        <v>54667</v>
      </c>
      <c r="F7" s="10">
        <v>22085</v>
      </c>
      <c r="G7" s="12">
        <v>100974</v>
      </c>
      <c r="I7" s="30"/>
      <c r="J7" s="24">
        <f t="shared" si="0"/>
        <v>-3032</v>
      </c>
      <c r="L7" s="24">
        <f t="shared" ref="L7:L12" si="1">J7+J20</f>
        <v>27788</v>
      </c>
    </row>
    <row r="8" spans="1:14" x14ac:dyDescent="0.25">
      <c r="A8" s="9">
        <v>2002</v>
      </c>
      <c r="B8" s="10">
        <v>9</v>
      </c>
      <c r="C8" s="10">
        <v>122</v>
      </c>
      <c r="D8" s="10">
        <v>24490</v>
      </c>
      <c r="E8" s="10">
        <v>54604</v>
      </c>
      <c r="F8" s="10">
        <v>24058</v>
      </c>
      <c r="G8" s="12">
        <v>103283</v>
      </c>
      <c r="I8" s="30"/>
      <c r="J8" s="24">
        <f t="shared" si="0"/>
        <v>448</v>
      </c>
      <c r="L8" s="24">
        <f t="shared" si="1"/>
        <v>17597</v>
      </c>
    </row>
    <row r="9" spans="1:14" x14ac:dyDescent="0.25">
      <c r="A9" s="9">
        <v>2003</v>
      </c>
      <c r="B9" s="10">
        <v>7</v>
      </c>
      <c r="C9" s="10">
        <v>112</v>
      </c>
      <c r="D9" s="10">
        <v>36948</v>
      </c>
      <c r="E9" s="10">
        <v>60178</v>
      </c>
      <c r="F9" s="10">
        <v>25543</v>
      </c>
      <c r="G9" s="12">
        <v>122788</v>
      </c>
      <c r="I9" s="30"/>
      <c r="J9" s="24">
        <f t="shared" si="0"/>
        <v>18032</v>
      </c>
      <c r="L9" s="24">
        <f t="shared" si="1"/>
        <v>18572</v>
      </c>
    </row>
    <row r="10" spans="1:14" x14ac:dyDescent="0.25">
      <c r="A10" s="9">
        <v>2004</v>
      </c>
      <c r="B10" s="10">
        <v>32</v>
      </c>
      <c r="C10" s="10">
        <v>170</v>
      </c>
      <c r="D10" s="10">
        <v>44796</v>
      </c>
      <c r="E10" s="10">
        <v>65799</v>
      </c>
      <c r="F10" s="10">
        <v>27387</v>
      </c>
      <c r="G10" s="12">
        <v>138184</v>
      </c>
      <c r="I10" s="30"/>
      <c r="J10" s="24">
        <f t="shared" si="0"/>
        <v>13469</v>
      </c>
      <c r="L10" s="24">
        <f t="shared" si="1"/>
        <v>35697</v>
      </c>
      <c r="N10" s="24">
        <f>D10+E10</f>
        <v>110595</v>
      </c>
    </row>
    <row r="11" spans="1:14" x14ac:dyDescent="0.25">
      <c r="A11" s="9">
        <v>2005</v>
      </c>
      <c r="B11" s="10">
        <v>3352</v>
      </c>
      <c r="C11" s="10">
        <v>165</v>
      </c>
      <c r="D11" s="10">
        <v>35967</v>
      </c>
      <c r="E11" s="10">
        <v>71704</v>
      </c>
      <c r="F11" s="10">
        <v>35570</v>
      </c>
      <c r="G11" s="12">
        <v>146758</v>
      </c>
      <c r="I11" s="30"/>
      <c r="J11" s="24">
        <f t="shared" si="0"/>
        <v>-2924</v>
      </c>
      <c r="L11" s="24">
        <f t="shared" si="1"/>
        <v>5604</v>
      </c>
      <c r="N11" s="24">
        <f>D12+E12</f>
        <v>61395</v>
      </c>
    </row>
    <row r="12" spans="1:14" x14ac:dyDescent="0.25">
      <c r="A12" s="9">
        <v>2006</v>
      </c>
      <c r="B12" s="10">
        <v>3371</v>
      </c>
      <c r="C12" s="10">
        <v>175</v>
      </c>
      <c r="D12" s="10">
        <v>27525</v>
      </c>
      <c r="E12" s="10">
        <v>33870</v>
      </c>
      <c r="F12" s="10">
        <v>34329</v>
      </c>
      <c r="G12" s="12">
        <v>99270</v>
      </c>
      <c r="I12" s="30"/>
      <c r="J12" s="24">
        <f>D12+E12-D11-E11</f>
        <v>-46276</v>
      </c>
      <c r="L12" s="24">
        <f t="shared" si="1"/>
        <v>-2522</v>
      </c>
    </row>
    <row r="14" spans="1:14" ht="26.25" x14ac:dyDescent="0.25">
      <c r="A14" s="6" t="s">
        <v>28</v>
      </c>
      <c r="B14" s="7" t="s">
        <v>29</v>
      </c>
      <c r="C14" s="7" t="s">
        <v>30</v>
      </c>
      <c r="D14" s="7" t="s">
        <v>31</v>
      </c>
      <c r="E14" s="7" t="s">
        <v>32</v>
      </c>
      <c r="F14" s="7" t="s">
        <v>33</v>
      </c>
      <c r="G14" s="8" t="s">
        <v>34</v>
      </c>
      <c r="I14" s="30" t="s">
        <v>36</v>
      </c>
    </row>
    <row r="15" spans="1:14" x14ac:dyDescent="0.25">
      <c r="A15" s="9">
        <v>1996</v>
      </c>
      <c r="B15" s="10">
        <v>488</v>
      </c>
      <c r="C15" s="10">
        <v>0</v>
      </c>
      <c r="D15" s="10">
        <v>205841</v>
      </c>
      <c r="E15" s="11"/>
      <c r="F15" s="10">
        <v>64012</v>
      </c>
      <c r="G15" s="12">
        <f>SUM(B15:F15)</f>
        <v>270341</v>
      </c>
      <c r="I15" s="30"/>
      <c r="J15" s="24"/>
    </row>
    <row r="16" spans="1:14" x14ac:dyDescent="0.25">
      <c r="A16" s="9">
        <v>1997</v>
      </c>
      <c r="B16" s="10">
        <v>0</v>
      </c>
      <c r="C16" s="10">
        <v>0</v>
      </c>
      <c r="D16" s="10">
        <v>218054</v>
      </c>
      <c r="E16" s="11"/>
      <c r="F16" s="10">
        <v>65921</v>
      </c>
      <c r="G16" s="12">
        <f t="shared" ref="G16:G25" si="2">SUM(B16:F16)</f>
        <v>283975</v>
      </c>
      <c r="I16" s="30"/>
      <c r="J16" s="24">
        <f t="shared" ref="J16:J17" si="3">D16-D15</f>
        <v>12213</v>
      </c>
    </row>
    <row r="17" spans="1:14" x14ac:dyDescent="0.25">
      <c r="A17" s="9">
        <v>1998</v>
      </c>
      <c r="B17" s="10">
        <v>0</v>
      </c>
      <c r="C17" s="10">
        <v>0</v>
      </c>
      <c r="D17" s="10">
        <v>226014</v>
      </c>
      <c r="E17" s="11"/>
      <c r="F17" s="10">
        <v>70422</v>
      </c>
      <c r="G17" s="12">
        <f t="shared" si="2"/>
        <v>296436</v>
      </c>
      <c r="I17" s="30"/>
      <c r="J17" s="24">
        <f t="shared" si="3"/>
        <v>7960</v>
      </c>
    </row>
    <row r="18" spans="1:14" x14ac:dyDescent="0.25">
      <c r="A18" s="9">
        <v>1999</v>
      </c>
      <c r="B18" s="10">
        <v>14</v>
      </c>
      <c r="C18" s="10">
        <v>200</v>
      </c>
      <c r="D18" s="10">
        <v>215034</v>
      </c>
      <c r="E18" s="10">
        <v>0</v>
      </c>
      <c r="F18" s="10">
        <v>74139</v>
      </c>
      <c r="G18" s="12">
        <f t="shared" si="2"/>
        <v>289387</v>
      </c>
      <c r="I18" s="30"/>
      <c r="J18" s="24">
        <f>D18-D17</f>
        <v>-10980</v>
      </c>
    </row>
    <row r="19" spans="1:14" x14ac:dyDescent="0.25">
      <c r="A19" s="9">
        <v>2000</v>
      </c>
      <c r="B19" s="10">
        <v>6</v>
      </c>
      <c r="C19" s="10">
        <v>200</v>
      </c>
      <c r="D19" s="10">
        <v>207974</v>
      </c>
      <c r="E19" s="10">
        <v>121</v>
      </c>
      <c r="F19" s="10">
        <v>77460</v>
      </c>
      <c r="G19" s="12">
        <f t="shared" si="2"/>
        <v>285761</v>
      </c>
      <c r="I19" s="30"/>
      <c r="J19" s="24">
        <f>D19+E19-D18-E18</f>
        <v>-6939</v>
      </c>
    </row>
    <row r="20" spans="1:14" x14ac:dyDescent="0.25">
      <c r="A20" s="9">
        <v>2001</v>
      </c>
      <c r="B20" s="10">
        <v>16</v>
      </c>
      <c r="C20" s="10">
        <v>150</v>
      </c>
      <c r="D20" s="10">
        <v>238782</v>
      </c>
      <c r="E20" s="10">
        <v>133</v>
      </c>
      <c r="F20" s="10">
        <v>85465</v>
      </c>
      <c r="G20" s="12">
        <f t="shared" si="2"/>
        <v>324546</v>
      </c>
      <c r="I20" s="30"/>
      <c r="J20" s="24">
        <f t="shared" ref="J20:J24" si="4">D20+E20-D19-E19</f>
        <v>30820</v>
      </c>
    </row>
    <row r="21" spans="1:14" x14ac:dyDescent="0.25">
      <c r="A21" s="9">
        <v>2002</v>
      </c>
      <c r="B21" s="10">
        <v>0</v>
      </c>
      <c r="C21" s="10">
        <v>194</v>
      </c>
      <c r="D21" s="10">
        <v>251141</v>
      </c>
      <c r="E21" s="10">
        <v>4923</v>
      </c>
      <c r="F21" s="10">
        <v>87394</v>
      </c>
      <c r="G21" s="12">
        <f t="shared" si="2"/>
        <v>343652</v>
      </c>
      <c r="I21" s="30"/>
      <c r="J21" s="24">
        <f t="shared" si="4"/>
        <v>17149</v>
      </c>
    </row>
    <row r="22" spans="1:14" x14ac:dyDescent="0.25">
      <c r="A22" s="9">
        <v>2003</v>
      </c>
      <c r="B22" s="10">
        <v>0</v>
      </c>
      <c r="C22" s="10">
        <v>194</v>
      </c>
      <c r="D22" s="10">
        <v>252805</v>
      </c>
      <c r="E22" s="10">
        <v>3799</v>
      </c>
      <c r="F22" s="10">
        <v>92929</v>
      </c>
      <c r="G22" s="12">
        <f t="shared" si="2"/>
        <v>349727</v>
      </c>
      <c r="I22" s="30"/>
      <c r="J22" s="24">
        <f t="shared" si="4"/>
        <v>540</v>
      </c>
    </row>
    <row r="23" spans="1:14" x14ac:dyDescent="0.25">
      <c r="A23" s="9">
        <v>2004</v>
      </c>
      <c r="B23" s="10">
        <v>0</v>
      </c>
      <c r="C23" s="10">
        <v>146</v>
      </c>
      <c r="D23" s="10">
        <v>275875</v>
      </c>
      <c r="E23" s="10">
        <v>2957</v>
      </c>
      <c r="F23" s="10">
        <v>95670</v>
      </c>
      <c r="G23" s="12">
        <f t="shared" si="2"/>
        <v>374648</v>
      </c>
      <c r="I23" s="30"/>
      <c r="J23" s="24">
        <f t="shared" si="4"/>
        <v>22228</v>
      </c>
      <c r="N23" s="24">
        <f>D23+E23</f>
        <v>278832</v>
      </c>
    </row>
    <row r="24" spans="1:14" x14ac:dyDescent="0.25">
      <c r="A24" s="9">
        <v>2005</v>
      </c>
      <c r="B24" s="10">
        <v>2651</v>
      </c>
      <c r="C24" s="10">
        <v>148</v>
      </c>
      <c r="D24" s="10">
        <v>285216</v>
      </c>
      <c r="E24" s="10">
        <v>2144</v>
      </c>
      <c r="F24" s="10">
        <v>100282</v>
      </c>
      <c r="G24" s="12">
        <f t="shared" si="2"/>
        <v>390441</v>
      </c>
      <c r="H24" s="24"/>
      <c r="I24" s="30"/>
      <c r="J24" s="24">
        <f t="shared" si="4"/>
        <v>8528</v>
      </c>
    </row>
    <row r="25" spans="1:14" x14ac:dyDescent="0.25">
      <c r="A25" s="9">
        <v>2006</v>
      </c>
      <c r="B25" s="10">
        <v>2157</v>
      </c>
      <c r="C25" s="10">
        <v>145</v>
      </c>
      <c r="D25" s="10">
        <v>285444</v>
      </c>
      <c r="E25" s="10">
        <v>45670</v>
      </c>
      <c r="F25" s="10">
        <v>92820</v>
      </c>
      <c r="G25" s="12">
        <f t="shared" si="2"/>
        <v>426236</v>
      </c>
      <c r="I25" s="30"/>
      <c r="J25" s="24">
        <f>D25+E25-D24-E24</f>
        <v>43754</v>
      </c>
      <c r="N25" s="24">
        <f>D25+E25</f>
        <v>331114</v>
      </c>
    </row>
    <row r="26" spans="1:14" x14ac:dyDescent="0.25">
      <c r="D26">
        <f>D24/D19-1</f>
        <v>0.37140219450508227</v>
      </c>
    </row>
    <row r="27" spans="1:14" x14ac:dyDescent="0.25">
      <c r="N27" s="24">
        <f>N25+N11-N10-N23</f>
        <v>3082</v>
      </c>
    </row>
    <row r="28" spans="1:14" x14ac:dyDescent="0.25">
      <c r="A28" s="13"/>
      <c r="B28" s="7" t="s">
        <v>31</v>
      </c>
      <c r="C28" s="7" t="s">
        <v>32</v>
      </c>
    </row>
    <row r="29" spans="1:14" x14ac:dyDescent="0.25">
      <c r="A29" s="9">
        <v>2004</v>
      </c>
      <c r="B29" s="10">
        <v>44796</v>
      </c>
      <c r="C29" s="10">
        <v>65799</v>
      </c>
    </row>
    <row r="30" spans="1:14" x14ac:dyDescent="0.25">
      <c r="A30" s="9">
        <v>2005</v>
      </c>
      <c r="B30" s="10">
        <v>35967</v>
      </c>
      <c r="C30" s="10">
        <v>71704</v>
      </c>
      <c r="E30" s="24">
        <f>B30+C30</f>
        <v>107671</v>
      </c>
    </row>
    <row r="31" spans="1:14" x14ac:dyDescent="0.25">
      <c r="A31" s="9">
        <v>2006</v>
      </c>
      <c r="B31" s="10">
        <v>27525</v>
      </c>
      <c r="C31" s="10">
        <v>33870</v>
      </c>
      <c r="E31" s="24">
        <f>B31+C31</f>
        <v>61395</v>
      </c>
    </row>
    <row r="32" spans="1:14" x14ac:dyDescent="0.25">
      <c r="A32" s="9" t="s">
        <v>37</v>
      </c>
      <c r="B32" s="10">
        <v>33185</v>
      </c>
      <c r="C32" s="10">
        <v>45289</v>
      </c>
      <c r="E32" s="24">
        <f>B32+C32</f>
        <v>78474</v>
      </c>
    </row>
    <row r="34" spans="1:4" x14ac:dyDescent="0.25">
      <c r="B34" t="s">
        <v>78</v>
      </c>
    </row>
    <row r="35" spans="1:4" x14ac:dyDescent="0.25">
      <c r="A35" s="26">
        <v>1996</v>
      </c>
      <c r="B35" s="24">
        <f>D2+E2+D15+E15</f>
        <v>205841</v>
      </c>
    </row>
    <row r="36" spans="1:4" x14ac:dyDescent="0.25">
      <c r="A36" s="26">
        <v>1997</v>
      </c>
      <c r="B36" s="24">
        <f t="shared" ref="B36:B45" si="5">D3+E3+D16+E16</f>
        <v>218054</v>
      </c>
    </row>
    <row r="37" spans="1:4" x14ac:dyDescent="0.25">
      <c r="A37" s="9">
        <v>1998</v>
      </c>
      <c r="B37" s="24">
        <f t="shared" si="5"/>
        <v>226049</v>
      </c>
    </row>
    <row r="38" spans="1:4" x14ac:dyDescent="0.25">
      <c r="A38" s="9">
        <v>1999</v>
      </c>
      <c r="B38" s="24">
        <f t="shared" si="5"/>
        <v>299655</v>
      </c>
    </row>
    <row r="39" spans="1:4" x14ac:dyDescent="0.25">
      <c r="A39" s="9">
        <v>2000</v>
      </c>
      <c r="B39" s="24">
        <f t="shared" si="5"/>
        <v>289773</v>
      </c>
    </row>
    <row r="40" spans="1:4" x14ac:dyDescent="0.25">
      <c r="A40" s="9">
        <v>2001</v>
      </c>
      <c r="B40" s="24">
        <f t="shared" si="5"/>
        <v>317561</v>
      </c>
    </row>
    <row r="41" spans="1:4" x14ac:dyDescent="0.25">
      <c r="A41" s="9">
        <v>2002</v>
      </c>
      <c r="B41" s="24">
        <f t="shared" si="5"/>
        <v>335158</v>
      </c>
    </row>
    <row r="42" spans="1:4" x14ac:dyDescent="0.25">
      <c r="A42" s="9">
        <v>2003</v>
      </c>
      <c r="B42" s="24">
        <f t="shared" si="5"/>
        <v>353730</v>
      </c>
    </row>
    <row r="43" spans="1:4" x14ac:dyDescent="0.25">
      <c r="A43" s="9">
        <v>2004</v>
      </c>
      <c r="B43" s="24">
        <f t="shared" si="5"/>
        <v>389427</v>
      </c>
    </row>
    <row r="44" spans="1:4" x14ac:dyDescent="0.25">
      <c r="A44" s="9">
        <v>2005</v>
      </c>
      <c r="B44" s="24">
        <f t="shared" si="5"/>
        <v>395031</v>
      </c>
      <c r="C44" s="24">
        <f>B44-B40</f>
        <v>77470</v>
      </c>
      <c r="D44" s="24">
        <f>C44/4</f>
        <v>19367.5</v>
      </c>
    </row>
    <row r="45" spans="1:4" x14ac:dyDescent="0.25">
      <c r="A45" s="9">
        <v>2006</v>
      </c>
      <c r="B45" s="24">
        <f t="shared" si="5"/>
        <v>392509</v>
      </c>
    </row>
    <row r="46" spans="1:4" x14ac:dyDescent="0.25">
      <c r="A46" s="27">
        <v>2013</v>
      </c>
      <c r="B46" s="24">
        <f>SME!B27+SME!C27</f>
        <v>413122</v>
      </c>
      <c r="C46" s="24">
        <f>B46-B44</f>
        <v>18091</v>
      </c>
    </row>
    <row r="47" spans="1:4" x14ac:dyDescent="0.25">
      <c r="B47" s="24"/>
    </row>
    <row r="48" spans="1:4" x14ac:dyDescent="0.25">
      <c r="B48" s="24"/>
    </row>
    <row r="49" spans="2:2" x14ac:dyDescent="0.25">
      <c r="B49" s="24"/>
    </row>
    <row r="50" spans="2:2" x14ac:dyDescent="0.25">
      <c r="B50" s="24"/>
    </row>
  </sheetData>
  <mergeCells count="2">
    <mergeCell ref="I1:I12"/>
    <mergeCell ref="I14:I25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opLeftCell="A34" zoomScale="115" zoomScaleNormal="115" workbookViewId="0">
      <selection activeCell="J21" sqref="J21"/>
    </sheetView>
  </sheetViews>
  <sheetFormatPr defaultRowHeight="15" x14ac:dyDescent="0.25"/>
  <cols>
    <col min="2" max="2" width="9.5703125" bestFit="1" customWidth="1"/>
    <col min="3" max="3" width="10.28515625" bestFit="1" customWidth="1"/>
    <col min="4" max="4" width="9.5703125" bestFit="1" customWidth="1"/>
    <col min="5" max="5" width="10.5703125" bestFit="1" customWidth="1"/>
    <col min="6" max="6" width="9.5703125" bestFit="1" customWidth="1"/>
    <col min="9" max="9" width="10.28515625" bestFit="1" customWidth="1"/>
    <col min="10" max="10" width="9.5703125" bestFit="1" customWidth="1"/>
  </cols>
  <sheetData>
    <row r="1" spans="1:10" x14ac:dyDescent="0.25">
      <c r="B1" s="29" t="s">
        <v>7</v>
      </c>
      <c r="C1" s="29"/>
      <c r="D1" s="29" t="s">
        <v>8</v>
      </c>
      <c r="E1" s="29"/>
    </row>
    <row r="2" spans="1:10" x14ac:dyDescent="0.25">
      <c r="B2" t="s">
        <v>0</v>
      </c>
      <c r="C2" t="s">
        <v>1</v>
      </c>
      <c r="D2" t="s">
        <v>0</v>
      </c>
      <c r="E2" t="s">
        <v>1</v>
      </c>
      <c r="I2" t="s">
        <v>7</v>
      </c>
      <c r="J2" t="s">
        <v>8</v>
      </c>
    </row>
    <row r="3" spans="1:10" x14ac:dyDescent="0.25">
      <c r="A3">
        <v>1999</v>
      </c>
      <c r="B3" s="2">
        <f>SUM(Censo!D5:E5)</f>
        <v>84621</v>
      </c>
      <c r="C3" s="2">
        <f>SUM(Censo!D18:E18)</f>
        <v>215034</v>
      </c>
      <c r="D3" s="2"/>
      <c r="E3" s="2"/>
      <c r="F3" s="14"/>
      <c r="H3">
        <v>1999</v>
      </c>
      <c r="I3" s="14">
        <f t="shared" ref="I3:I21" si="0">SUM(B3:C3)</f>
        <v>299655</v>
      </c>
      <c r="J3" s="14"/>
    </row>
    <row r="4" spans="1:10" x14ac:dyDescent="0.25">
      <c r="A4">
        <f>1+A3</f>
        <v>2000</v>
      </c>
      <c r="B4" s="2">
        <f>SUM(Censo!D6:E6)</f>
        <v>81678</v>
      </c>
      <c r="C4" s="2">
        <f>SUM(Censo!D19:E19)</f>
        <v>208095</v>
      </c>
      <c r="D4" s="2"/>
      <c r="E4" s="2"/>
      <c r="F4" s="14"/>
      <c r="G4" s="14"/>
      <c r="H4">
        <f>1+H3</f>
        <v>2000</v>
      </c>
      <c r="I4" s="14">
        <f t="shared" si="0"/>
        <v>289773</v>
      </c>
    </row>
    <row r="5" spans="1:10" x14ac:dyDescent="0.25">
      <c r="A5">
        <f t="shared" ref="A5:A19" si="1">1+A4</f>
        <v>2001</v>
      </c>
      <c r="B5" s="2">
        <f>SUM(Censo!D7:E7)</f>
        <v>78646</v>
      </c>
      <c r="C5" s="2">
        <f>SUM(Censo!D20:E20)</f>
        <v>238915</v>
      </c>
      <c r="D5" s="2"/>
      <c r="E5" s="2"/>
      <c r="F5" s="14"/>
      <c r="G5" s="14"/>
      <c r="H5">
        <f t="shared" ref="H5:H19" si="2">1+H4</f>
        <v>2001</v>
      </c>
      <c r="I5" s="14">
        <f t="shared" si="0"/>
        <v>317561</v>
      </c>
    </row>
    <row r="6" spans="1:10" x14ac:dyDescent="0.25">
      <c r="A6">
        <f t="shared" si="1"/>
        <v>2002</v>
      </c>
      <c r="B6" s="2">
        <f>SUM(Censo!D8:E8)</f>
        <v>79094</v>
      </c>
      <c r="C6" s="2">
        <f>SUM(Censo!D21:E21)</f>
        <v>256064</v>
      </c>
      <c r="D6" s="2"/>
      <c r="E6" s="2"/>
      <c r="F6" s="14"/>
      <c r="G6" s="14"/>
      <c r="H6">
        <f t="shared" si="2"/>
        <v>2002</v>
      </c>
      <c r="I6" s="14">
        <f t="shared" si="0"/>
        <v>335158</v>
      </c>
    </row>
    <row r="7" spans="1:10" x14ac:dyDescent="0.25">
      <c r="A7">
        <f t="shared" si="1"/>
        <v>2003</v>
      </c>
      <c r="B7" s="2">
        <f>SUM(Censo!D9:E9)</f>
        <v>97126</v>
      </c>
      <c r="C7" s="2">
        <f>SUM(Censo!D22:E22)</f>
        <v>256604</v>
      </c>
      <c r="D7" s="2"/>
      <c r="E7" s="2"/>
      <c r="F7" s="14"/>
      <c r="G7" s="14"/>
      <c r="H7">
        <f t="shared" si="2"/>
        <v>2003</v>
      </c>
      <c r="I7" s="14">
        <f t="shared" si="0"/>
        <v>353730</v>
      </c>
    </row>
    <row r="8" spans="1:10" x14ac:dyDescent="0.25">
      <c r="A8">
        <f t="shared" si="1"/>
        <v>2004</v>
      </c>
      <c r="B8" s="2">
        <f>SUM(Censo!D10:E10)</f>
        <v>110595</v>
      </c>
      <c r="C8" s="2">
        <f>SUM(Censo!D23:E23)</f>
        <v>278832</v>
      </c>
      <c r="D8" s="2"/>
      <c r="E8" s="2"/>
      <c r="F8" s="14"/>
      <c r="G8" s="14"/>
      <c r="H8">
        <f t="shared" si="2"/>
        <v>2004</v>
      </c>
      <c r="I8" s="14">
        <f t="shared" si="0"/>
        <v>389427</v>
      </c>
    </row>
    <row r="9" spans="1:10" x14ac:dyDescent="0.25">
      <c r="A9">
        <f t="shared" si="1"/>
        <v>2005</v>
      </c>
      <c r="B9" s="2">
        <f>SUM(Censo!D11:E11)</f>
        <v>107671</v>
      </c>
      <c r="C9" s="2">
        <f>SUM(Censo!D24:E24)</f>
        <v>287360</v>
      </c>
      <c r="D9" s="2"/>
      <c r="E9" s="2"/>
      <c r="F9" s="14"/>
      <c r="G9" s="14"/>
      <c r="H9">
        <f t="shared" si="2"/>
        <v>2005</v>
      </c>
      <c r="I9" s="14">
        <f t="shared" si="0"/>
        <v>395031</v>
      </c>
    </row>
    <row r="10" spans="1:10" x14ac:dyDescent="0.25">
      <c r="A10">
        <f t="shared" si="1"/>
        <v>2006</v>
      </c>
      <c r="B10" s="2">
        <f>SUM(Censo!D12:E12)</f>
        <v>61395</v>
      </c>
      <c r="C10" s="2">
        <f>SUM(Censo!D25:E25)</f>
        <v>331114</v>
      </c>
      <c r="D10" s="2"/>
      <c r="E10" s="2"/>
      <c r="F10" s="14"/>
      <c r="G10" s="14"/>
      <c r="H10">
        <f t="shared" si="2"/>
        <v>2006</v>
      </c>
      <c r="I10" s="14">
        <f t="shared" si="0"/>
        <v>392509</v>
      </c>
    </row>
    <row r="11" spans="1:10" x14ac:dyDescent="0.25">
      <c r="A11">
        <f t="shared" si="1"/>
        <v>2007</v>
      </c>
      <c r="B11" s="2">
        <f>SME!B3</f>
        <v>78474</v>
      </c>
      <c r="C11" s="2">
        <f>SME!C3</f>
        <v>326471</v>
      </c>
      <c r="D11" s="2">
        <f>SME!J3</f>
        <v>88218</v>
      </c>
      <c r="E11" s="2">
        <f>SME!K3</f>
        <v>48794</v>
      </c>
      <c r="F11" s="14"/>
      <c r="G11" s="14"/>
      <c r="H11">
        <f t="shared" si="2"/>
        <v>2007</v>
      </c>
      <c r="I11" s="14">
        <f t="shared" si="0"/>
        <v>404945</v>
      </c>
      <c r="J11" s="14">
        <f>SUM(D11:E11)</f>
        <v>137012</v>
      </c>
    </row>
    <row r="12" spans="1:10" x14ac:dyDescent="0.25">
      <c r="A12">
        <f t="shared" si="1"/>
        <v>2008</v>
      </c>
      <c r="B12" s="2">
        <f>SME!B7</f>
        <v>101966</v>
      </c>
      <c r="C12" s="2">
        <f>SME!C7</f>
        <v>316453</v>
      </c>
      <c r="D12" s="2">
        <f>SME!J7</f>
        <v>110091</v>
      </c>
      <c r="E12" s="2">
        <f>SME!K7</f>
        <v>47946</v>
      </c>
      <c r="F12" s="14"/>
      <c r="G12" s="14"/>
      <c r="H12">
        <f t="shared" si="2"/>
        <v>2008</v>
      </c>
      <c r="I12" s="14">
        <f t="shared" si="0"/>
        <v>418419</v>
      </c>
      <c r="J12" s="14">
        <f t="shared" ref="J12:J21" si="3">SUM(D12:E12)</f>
        <v>158037</v>
      </c>
    </row>
    <row r="13" spans="1:10" x14ac:dyDescent="0.25">
      <c r="A13">
        <f t="shared" si="1"/>
        <v>2009</v>
      </c>
      <c r="B13" s="2">
        <f>SME!B11</f>
        <v>119747</v>
      </c>
      <c r="C13" s="2">
        <f>SME!C11</f>
        <v>310167</v>
      </c>
      <c r="D13" s="2">
        <f>SME!J11</f>
        <v>84807</v>
      </c>
      <c r="E13" s="2">
        <f>SME!K11</f>
        <v>33265</v>
      </c>
      <c r="F13" s="14"/>
      <c r="G13" s="14"/>
      <c r="H13">
        <f t="shared" si="2"/>
        <v>2009</v>
      </c>
      <c r="I13" s="14">
        <f t="shared" si="0"/>
        <v>429914</v>
      </c>
      <c r="J13" s="14">
        <f t="shared" si="3"/>
        <v>118072</v>
      </c>
    </row>
    <row r="14" spans="1:10" x14ac:dyDescent="0.25">
      <c r="A14">
        <f t="shared" si="1"/>
        <v>2010</v>
      </c>
      <c r="B14" s="2">
        <f>SME!B15</f>
        <v>127135</v>
      </c>
      <c r="C14" s="2">
        <f>SME!C15</f>
        <v>289632</v>
      </c>
      <c r="D14" s="2">
        <f>SME!J15</f>
        <v>94974</v>
      </c>
      <c r="E14" s="2">
        <f>SME!K15</f>
        <v>40489</v>
      </c>
      <c r="F14" s="14"/>
      <c r="G14" s="14"/>
      <c r="H14">
        <f t="shared" si="2"/>
        <v>2010</v>
      </c>
      <c r="I14" s="14">
        <f t="shared" si="0"/>
        <v>416767</v>
      </c>
      <c r="J14" s="14">
        <f t="shared" si="3"/>
        <v>135463</v>
      </c>
    </row>
    <row r="15" spans="1:10" x14ac:dyDescent="0.25">
      <c r="A15">
        <f t="shared" si="1"/>
        <v>2011</v>
      </c>
      <c r="B15" s="2">
        <f>SME!B19</f>
        <v>193602</v>
      </c>
      <c r="C15" s="2">
        <f>SME!C19</f>
        <v>185792</v>
      </c>
      <c r="D15" s="2">
        <f>SME!J19</f>
        <v>147027</v>
      </c>
      <c r="E15" s="2">
        <f>SME!K19</f>
        <v>13314</v>
      </c>
      <c r="F15" s="14"/>
      <c r="G15" s="14"/>
      <c r="H15">
        <f t="shared" si="2"/>
        <v>2011</v>
      </c>
      <c r="I15" s="14">
        <f t="shared" si="0"/>
        <v>379394</v>
      </c>
      <c r="J15" s="14">
        <f t="shared" si="3"/>
        <v>160341</v>
      </c>
    </row>
    <row r="16" spans="1:10" x14ac:dyDescent="0.25">
      <c r="A16">
        <f t="shared" si="1"/>
        <v>2012</v>
      </c>
      <c r="B16" s="2">
        <f>SME!B23</f>
        <v>207605</v>
      </c>
      <c r="C16" s="2">
        <f>SME!C23</f>
        <v>184700</v>
      </c>
      <c r="D16" s="2">
        <f>SME!J23</f>
        <v>145221</v>
      </c>
      <c r="E16" s="2">
        <f>SME!K23</f>
        <v>5775</v>
      </c>
      <c r="F16" s="14"/>
      <c r="G16" s="14"/>
      <c r="H16">
        <f t="shared" si="2"/>
        <v>2012</v>
      </c>
      <c r="I16" s="14">
        <f t="shared" si="0"/>
        <v>392305</v>
      </c>
      <c r="J16" s="14">
        <f t="shared" si="3"/>
        <v>150996</v>
      </c>
    </row>
    <row r="17" spans="1:10" x14ac:dyDescent="0.25">
      <c r="A17">
        <f t="shared" si="1"/>
        <v>2013</v>
      </c>
      <c r="B17" s="2">
        <f>SME!B27</f>
        <v>211541</v>
      </c>
      <c r="C17" s="2">
        <f>SME!C27</f>
        <v>201581</v>
      </c>
      <c r="D17" s="2">
        <f>SME!J27</f>
        <v>127361</v>
      </c>
      <c r="E17" s="2">
        <f>SME!K27</f>
        <v>15879</v>
      </c>
      <c r="F17" s="14"/>
      <c r="G17" s="14"/>
      <c r="H17">
        <f t="shared" si="2"/>
        <v>2013</v>
      </c>
      <c r="I17" s="14">
        <f t="shared" si="0"/>
        <v>413122</v>
      </c>
      <c r="J17" s="14">
        <f t="shared" si="3"/>
        <v>143240</v>
      </c>
    </row>
    <row r="18" spans="1:10" x14ac:dyDescent="0.25">
      <c r="A18">
        <f t="shared" si="1"/>
        <v>2014</v>
      </c>
      <c r="B18" s="2">
        <f>SME!B31</f>
        <v>222495</v>
      </c>
      <c r="C18" s="2">
        <f>SME!C31</f>
        <v>203961</v>
      </c>
      <c r="D18" s="2">
        <f>SME!J31</f>
        <v>128519</v>
      </c>
      <c r="E18" s="2">
        <f>SME!K31</f>
        <v>13567</v>
      </c>
      <c r="F18" s="14"/>
      <c r="G18" s="14"/>
      <c r="H18">
        <f t="shared" si="2"/>
        <v>2014</v>
      </c>
      <c r="I18" s="14">
        <f t="shared" si="0"/>
        <v>426456</v>
      </c>
      <c r="J18" s="14">
        <f t="shared" si="3"/>
        <v>142086</v>
      </c>
    </row>
    <row r="19" spans="1:10" x14ac:dyDescent="0.25">
      <c r="A19">
        <f t="shared" si="1"/>
        <v>2015</v>
      </c>
      <c r="B19" s="2">
        <f>SME!B35</f>
        <v>240840</v>
      </c>
      <c r="C19" s="2">
        <f>SME!C35</f>
        <v>204715</v>
      </c>
      <c r="D19" s="2">
        <f>SME!J35</f>
        <v>124741</v>
      </c>
      <c r="E19" s="2">
        <f>SME!K35</f>
        <v>10780</v>
      </c>
      <c r="F19" s="14"/>
      <c r="G19" s="14"/>
      <c r="H19">
        <f t="shared" si="2"/>
        <v>2015</v>
      </c>
      <c r="I19" s="14">
        <f t="shared" si="0"/>
        <v>445555</v>
      </c>
      <c r="J19" s="14">
        <f t="shared" si="3"/>
        <v>135521</v>
      </c>
    </row>
    <row r="20" spans="1:10" x14ac:dyDescent="0.25">
      <c r="A20">
        <v>2016</v>
      </c>
      <c r="B20" s="4">
        <f>SME!B39</f>
        <v>277899</v>
      </c>
      <c r="C20" s="4">
        <f>SME!C39</f>
        <v>215116</v>
      </c>
      <c r="D20" s="4">
        <f>SME!J39</f>
        <v>103496</v>
      </c>
      <c r="E20" s="4">
        <f>SME!K39</f>
        <v>3434</v>
      </c>
      <c r="H20">
        <v>2016</v>
      </c>
      <c r="I20" s="14">
        <f t="shared" si="0"/>
        <v>493015</v>
      </c>
      <c r="J20" s="14">
        <f t="shared" si="3"/>
        <v>106930</v>
      </c>
    </row>
    <row r="21" spans="1:10" x14ac:dyDescent="0.25">
      <c r="A21">
        <v>2017</v>
      </c>
      <c r="B21" s="4">
        <f>SME!B43</f>
        <v>288294</v>
      </c>
      <c r="C21" s="4">
        <f>SME!C43</f>
        <v>220175</v>
      </c>
      <c r="D21" s="4">
        <f>SME!J43</f>
        <v>104268</v>
      </c>
      <c r="E21" s="4">
        <f>SME!K43</f>
        <v>0</v>
      </c>
      <c r="H21">
        <v>2017</v>
      </c>
      <c r="I21" s="14">
        <f t="shared" si="0"/>
        <v>508469</v>
      </c>
      <c r="J21" s="14">
        <f t="shared" si="3"/>
        <v>104268</v>
      </c>
    </row>
    <row r="22" spans="1:10" x14ac:dyDescent="0.25">
      <c r="B22" s="4"/>
      <c r="C22" s="4"/>
      <c r="D22" s="4"/>
      <c r="E22" s="4"/>
      <c r="I22" s="14"/>
      <c r="J22" s="14"/>
    </row>
    <row r="23" spans="1:10" x14ac:dyDescent="0.25">
      <c r="B23" t="s">
        <v>57</v>
      </c>
      <c r="C23" t="s">
        <v>58</v>
      </c>
      <c r="D23" t="s">
        <v>59</v>
      </c>
    </row>
    <row r="24" spans="1:10" x14ac:dyDescent="0.25">
      <c r="A24" t="s">
        <v>54</v>
      </c>
      <c r="B24" s="15">
        <f>(SUM(B9:C9)/SUM(B4:C4))^0.25-1</f>
        <v>8.0546137559958098E-2</v>
      </c>
      <c r="C24" s="15">
        <f>(B9/B4)^0.25-1</f>
        <v>7.1515389512732286E-2</v>
      </c>
      <c r="D24" s="15">
        <f>(C9/C4)^0.25-1</f>
        <v>8.4029665920439589E-2</v>
      </c>
    </row>
    <row r="25" spans="1:10" x14ac:dyDescent="0.25">
      <c r="A25" t="s">
        <v>55</v>
      </c>
      <c r="B25" s="15">
        <f>(SUM(B17:C17)/SUM(B9:C9))^0.125-1</f>
        <v>5.6130326188961188E-3</v>
      </c>
      <c r="C25" s="15">
        <f>(B17/B9)^0.125-1</f>
        <v>8.8082876692222367E-2</v>
      </c>
      <c r="D25" s="15">
        <f>(C17/C9)^0.125-1</f>
        <v>-4.3350365222688203E-2</v>
      </c>
    </row>
    <row r="26" spans="1:10" x14ac:dyDescent="0.25">
      <c r="A26" t="s">
        <v>56</v>
      </c>
      <c r="B26" s="15">
        <f>(SUM(B20:C20)/SUM(B17:C17))^(1/3)-1</f>
        <v>6.0703340538671657E-2</v>
      </c>
      <c r="C26" s="15">
        <f>(B20/B17)^(1/3)-1</f>
        <v>9.5210192789772385E-2</v>
      </c>
      <c r="D26" s="15">
        <f>(C20/C17)^(1/3)-1</f>
        <v>2.189836934956424E-2</v>
      </c>
    </row>
    <row r="27" spans="1:10" x14ac:dyDescent="0.25">
      <c r="B27" s="15"/>
    </row>
  </sheetData>
  <mergeCells count="2">
    <mergeCell ref="B1:C1"/>
    <mergeCell ref="D1:E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SME</vt:lpstr>
      <vt:lpstr>Var. Matrículas Ed. Infantil</vt:lpstr>
      <vt:lpstr>Var. Matrículas Composição</vt:lpstr>
      <vt:lpstr>Censo</vt:lpstr>
      <vt:lpstr>Síntese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Bianchini</dc:creator>
  <cp:lastModifiedBy>Rafael Bianchini Abreu Paiva</cp:lastModifiedBy>
  <dcterms:created xsi:type="dcterms:W3CDTF">2015-10-18T15:42:34Z</dcterms:created>
  <dcterms:modified xsi:type="dcterms:W3CDTF">2017-10-27T13:05:41Z</dcterms:modified>
</cp:coreProperties>
</file>